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3'!$A$1:$W$59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I10"/>
  <c r="V23" i="4"/>
  <c r="U23"/>
  <c r="T23"/>
  <c r="I22"/>
  <c r="I24"/>
  <c r="P22"/>
  <c r="P24"/>
  <c r="L22"/>
  <c r="L24"/>
  <c r="U22"/>
  <c r="V22"/>
  <c r="T22"/>
  <c r="U24"/>
  <c r="V24"/>
  <c r="T24"/>
  <c r="V25"/>
  <c r="O10" i="2"/>
  <c r="O11"/>
  <c r="P10"/>
  <c r="P11"/>
  <c r="N10"/>
  <c r="N11"/>
  <c r="K10"/>
  <c r="H10"/>
  <c r="E10"/>
  <c r="U38" i="4"/>
  <c r="V38"/>
  <c r="T38"/>
  <c r="P38"/>
  <c r="L38"/>
  <c r="L39"/>
  <c r="I38"/>
  <c r="W13" i="7"/>
  <c r="W16"/>
  <c r="W17"/>
  <c r="Q17"/>
  <c r="V13"/>
  <c r="V14"/>
  <c r="Q14"/>
  <c r="L17" i="3"/>
  <c r="I17"/>
  <c r="M9" i="2"/>
  <c r="L9"/>
  <c r="J9"/>
  <c r="P25" i="4"/>
  <c r="L25"/>
  <c r="I25"/>
  <c r="U25"/>
  <c r="T25"/>
  <c r="G9" i="2"/>
  <c r="H9"/>
  <c r="S18" i="3"/>
  <c r="D40" i="4"/>
  <c r="D41"/>
  <c r="D42"/>
  <c r="D43"/>
  <c r="D44"/>
  <c r="D45"/>
  <c r="D36"/>
  <c r="D37"/>
  <c r="U37"/>
  <c r="V37"/>
  <c r="T37"/>
  <c r="D32"/>
  <c r="Q32"/>
  <c r="U32"/>
  <c r="D33"/>
  <c r="Q33"/>
  <c r="U33"/>
  <c r="D34"/>
  <c r="Q34"/>
  <c r="U34"/>
  <c r="D35"/>
  <c r="U35"/>
  <c r="U36"/>
  <c r="D39"/>
  <c r="U39"/>
  <c r="U40"/>
  <c r="U41"/>
  <c r="U42"/>
  <c r="U43"/>
  <c r="U44"/>
  <c r="U45"/>
  <c r="V32"/>
  <c r="T32"/>
  <c r="V33"/>
  <c r="T33"/>
  <c r="V34"/>
  <c r="T34"/>
  <c r="V35"/>
  <c r="T35"/>
  <c r="V36"/>
  <c r="T36"/>
  <c r="V39"/>
  <c r="T39"/>
  <c r="V40"/>
  <c r="T40"/>
  <c r="V41"/>
  <c r="T41"/>
  <c r="V42"/>
  <c r="T42"/>
  <c r="V43"/>
  <c r="T43"/>
  <c r="V44"/>
  <c r="T44"/>
  <c r="V45"/>
  <c r="T45"/>
  <c r="D31"/>
  <c r="Q31"/>
  <c r="U31"/>
  <c r="V31"/>
  <c r="T31"/>
  <c r="E46"/>
  <c r="D21"/>
  <c r="D26"/>
  <c r="D27"/>
  <c r="D20"/>
  <c r="D17" i="3"/>
  <c r="I42" i="4"/>
  <c r="I41"/>
  <c r="Q17" i="3"/>
  <c r="R17"/>
  <c r="S17"/>
  <c r="P17"/>
  <c r="P18"/>
  <c r="B13" i="1"/>
  <c r="U20" i="4"/>
  <c r="U21"/>
  <c r="U26"/>
  <c r="U27"/>
  <c r="U28"/>
  <c r="B18" i="1"/>
  <c r="U46" i="4"/>
  <c r="B19" i="1"/>
  <c r="B27"/>
  <c r="R18" i="3"/>
  <c r="J28" i="4"/>
  <c r="M28"/>
  <c r="N46"/>
  <c r="P39"/>
  <c r="L40"/>
  <c r="I39"/>
  <c r="I40"/>
  <c r="P33"/>
  <c r="L33"/>
  <c r="I33"/>
  <c r="P36"/>
  <c r="L36"/>
  <c r="I36"/>
  <c r="P45"/>
  <c r="L45"/>
  <c r="I45"/>
  <c r="P43"/>
  <c r="P44"/>
  <c r="L44"/>
  <c r="I44"/>
  <c r="P32"/>
  <c r="L32"/>
  <c r="I32"/>
  <c r="P37"/>
  <c r="L37"/>
  <c r="I37"/>
  <c r="L43"/>
  <c r="I43"/>
  <c r="P35"/>
  <c r="L35"/>
  <c r="I35"/>
  <c r="P34"/>
  <c r="L34"/>
  <c r="I34"/>
  <c r="L42"/>
  <c r="P41"/>
  <c r="P42"/>
  <c r="L41"/>
  <c r="P40"/>
  <c r="I31"/>
  <c r="L31"/>
  <c r="P31"/>
  <c r="D18" i="3"/>
  <c r="E18"/>
  <c r="F18"/>
  <c r="G18"/>
  <c r="H18"/>
  <c r="I18"/>
  <c r="J18"/>
  <c r="K18"/>
  <c r="L18"/>
  <c r="M18"/>
  <c r="N18"/>
  <c r="O18"/>
  <c r="Q18"/>
  <c r="J46" i="4"/>
  <c r="O46"/>
  <c r="O9" i="2"/>
  <c r="P9"/>
  <c r="N9"/>
  <c r="F46" i="4"/>
  <c r="G46"/>
  <c r="H46"/>
  <c r="K46"/>
  <c r="M46"/>
  <c r="Q46"/>
  <c r="R46"/>
  <c r="S46"/>
  <c r="W46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E9" i="2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1" i="2"/>
  <c r="M11"/>
  <c r="L11"/>
  <c r="Y17" i="7"/>
  <c r="X17"/>
  <c r="U17"/>
  <c r="T17"/>
  <c r="S17"/>
  <c r="R17"/>
  <c r="P17"/>
  <c r="O17"/>
  <c r="N17"/>
  <c r="M17"/>
  <c r="L17"/>
  <c r="K17"/>
  <c r="J17"/>
  <c r="I17"/>
  <c r="H17"/>
  <c r="G17"/>
  <c r="F17"/>
  <c r="E17"/>
  <c r="V16"/>
  <c r="V17"/>
  <c r="E16"/>
  <c r="Y14"/>
  <c r="Y18"/>
  <c r="X14"/>
  <c r="X18"/>
  <c r="U14"/>
  <c r="U18"/>
  <c r="T14"/>
  <c r="T18"/>
  <c r="S14"/>
  <c r="S18"/>
  <c r="R14"/>
  <c r="R18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E13"/>
  <c r="E14"/>
  <c r="E18"/>
  <c r="L26" i="4"/>
  <c r="I26"/>
  <c r="I21"/>
  <c r="I27"/>
  <c r="I16"/>
  <c r="J17"/>
  <c r="V21"/>
  <c r="V26"/>
  <c r="V27"/>
  <c r="V16"/>
  <c r="T16"/>
  <c r="M17"/>
  <c r="W17"/>
  <c r="S17"/>
  <c r="R17"/>
  <c r="Q17"/>
  <c r="O17"/>
  <c r="N17"/>
  <c r="K17"/>
  <c r="H17"/>
  <c r="G17"/>
  <c r="F17"/>
  <c r="E17"/>
  <c r="W28"/>
  <c r="S28"/>
  <c r="R28"/>
  <c r="Q28"/>
  <c r="O28"/>
  <c r="N28"/>
  <c r="K28"/>
  <c r="H28"/>
  <c r="G28"/>
  <c r="F28"/>
  <c r="E28"/>
  <c r="E48"/>
  <c r="P21"/>
  <c r="P26"/>
  <c r="P27"/>
  <c r="L27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8" i="4"/>
  <c r="K11" i="2"/>
  <c r="Q10" i="3"/>
  <c r="L14"/>
  <c r="L17" i="4"/>
  <c r="F48"/>
  <c r="D17"/>
  <c r="Q48"/>
  <c r="K48"/>
  <c r="I17"/>
  <c r="V17"/>
  <c r="R14" i="3"/>
  <c r="S14"/>
  <c r="S20"/>
  <c r="P11"/>
  <c r="D14"/>
  <c r="V46" i="4"/>
  <c r="P28"/>
  <c r="V28"/>
  <c r="D46"/>
  <c r="D48"/>
  <c r="P10" i="3"/>
  <c r="L20"/>
  <c r="V18" i="7"/>
  <c r="I11" i="2"/>
  <c r="H11"/>
  <c r="Q14" i="3"/>
  <c r="I20"/>
  <c r="G48" i="4"/>
  <c r="W48"/>
  <c r="G18" i="7"/>
  <c r="P12" i="3"/>
  <c r="J20"/>
  <c r="B7" i="1"/>
  <c r="B5"/>
  <c r="L46" i="4"/>
  <c r="R20" i="3"/>
  <c r="P46" i="4"/>
  <c r="P48"/>
  <c r="N20" i="3"/>
  <c r="H20"/>
  <c r="D20"/>
  <c r="G20"/>
  <c r="O20"/>
  <c r="T27" i="4"/>
  <c r="T21"/>
  <c r="T14"/>
  <c r="L28"/>
  <c r="I28"/>
  <c r="T26"/>
  <c r="T20"/>
  <c r="U17"/>
  <c r="B17" i="1"/>
  <c r="O48" i="4"/>
  <c r="R48"/>
  <c r="H48"/>
  <c r="N48"/>
  <c r="S48"/>
  <c r="M48"/>
  <c r="J48"/>
  <c r="T15"/>
  <c r="I46"/>
  <c r="B12" i="1"/>
  <c r="W14" i="7"/>
  <c r="W18"/>
  <c r="V48" i="4"/>
  <c r="T17"/>
  <c r="P14" i="3"/>
  <c r="P20"/>
  <c r="L48" i="4"/>
  <c r="U48"/>
  <c r="B26" i="1"/>
  <c r="T46" i="4"/>
  <c r="T28"/>
  <c r="B10" i="1"/>
  <c r="I48" i="4"/>
  <c r="Q20" i="3"/>
  <c r="B14" i="1"/>
  <c r="T48" i="4"/>
  <c r="B24" i="1"/>
</calcChain>
</file>

<file path=xl/sharedStrings.xml><?xml version="1.0" encoding="utf-8"?>
<sst xmlns="http://schemas.openxmlformats.org/spreadsheetml/2006/main" count="341" uniqueCount="209">
  <si>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</si>
  <si>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</si>
  <si>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</si>
  <si>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</si>
  <si>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</si>
  <si>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</si>
  <si>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</si>
  <si>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</si>
  <si>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</si>
  <si>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</si>
  <si>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</si>
  <si>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</si>
  <si>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</si>
  <si>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</si>
  <si>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</si>
  <si>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</si>
  <si>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</si>
  <si>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</si>
  <si>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</si>
  <si>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</si>
  <si>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</si>
  <si>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</si>
  <si>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</si>
  <si>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</si>
  <si>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</si>
  <si>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</si>
  <si>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</si>
  <si>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</si>
  <si>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</si>
  <si>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</si>
  <si>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</si>
  <si>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</si>
  <si>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</si>
  <si>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</si>
  <si>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</si>
  <si>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</si>
  <si>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</si>
  <si>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</si>
  <si>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</si>
  <si>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</si>
  <si>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</si>
  <si>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</si>
  <si>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>Начислено на    01.06.2022г.</t>
  </si>
  <si>
    <t>Задолженность на 01.06.22.</t>
  </si>
  <si>
    <t>Наименование, номер и дата документа, подтверждающего сумму задолженности                  на 01.07.2022</t>
  </si>
  <si>
    <t>Договор №1 от 23.06.2022 г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</si>
  <si>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сентября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</si>
  <si>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сентября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</si>
  <si>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сентября  2022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</si>
  <si>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сентября  2022  года</t>
  </si>
  <si>
    <t>Информация о задолженности по бюджетным кредитам юридическим лиам, выданным из бюджета Каневского района по состоянию на 01.09.2022</t>
  </si>
  <si>
    <t>Договор № 17 от 25.07.2022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</si>
  <si>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</si>
  <si>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</si>
  <si>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</si>
  <si>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</si>
  <si>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</si>
  <si>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</si>
  <si>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</si>
  <si>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</si>
  <si>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</si>
  <si>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</si>
  <si>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</si>
  <si>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</si>
  <si>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</si>
  <si>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</si>
  <si>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</si>
  <si>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</si>
  <si>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</si>
  <si>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</si>
  <si>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</si>
  <si>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</si>
  <si>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</si>
  <si>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</si>
  <si>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</si>
  <si>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</si>
  <si>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</si>
  <si>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</si>
  <si>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</si>
  <si>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</si>
  <si>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</si>
  <si>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</si>
  <si>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</si>
  <si>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</si>
  <si>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</si>
  <si>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</si>
  <si>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</si>
  <si>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</si>
  <si>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</si>
  <si>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</si>
  <si>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</si>
  <si>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</si>
  <si>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</si>
  <si>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</si>
  <si>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</si>
  <si>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</si>
  <si>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</si>
  <si>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</si>
  <si>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</si>
  <si>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</si>
  <si>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</si>
  <si>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</si>
  <si>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</si>
  <si>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</si>
  <si>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</si>
  <si>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</si>
  <si>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</si>
  <si>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</si>
  <si>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</si>
  <si>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</si>
  <si>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</si>
  <si>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</si>
  <si>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</si>
  <si>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</si>
  <si>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</si>
  <si>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</si>
  <si>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</si>
  <si>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</si>
  <si>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</si>
  <si>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</si>
  <si>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</si>
  <si>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</si>
  <si>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</si>
  <si>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</si>
  <si>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</si>
  <si>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</si>
  <si>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</si>
  <si>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</si>
  <si>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</si>
  <si>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</si>
  <si>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</si>
  <si>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</si>
  <si>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</si>
  <si>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</si>
  <si>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</si>
  <si>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</si>
  <si>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</si>
  <si>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</si>
  <si>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</si>
  <si>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</si>
  <si>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</si>
  <si>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</si>
  <si>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</si>
  <si>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</si>
  <si>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</si>
  <si>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</si>
  <si>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</si>
  <si>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</si>
  <si>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</si>
  <si>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</si>
  <si>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</si>
  <si>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</si>
  <si>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</si>
  <si>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</si>
  <si>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</si>
  <si>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</si>
  <si>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</si>
  <si>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</si>
  <si>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</si>
  <si>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</si>
  <si>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</si>
  <si>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</si>
  <si>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</si>
  <si>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</si>
  <si>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</si>
  <si>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</si>
  <si>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</si>
  <si>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</si>
  <si>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</si>
  <si>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</si>
  <si>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</si>
  <si>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</si>
  <si>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</si>
  <si>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</si>
  <si>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</si>
  <si>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</si>
  <si>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</si>
  <si>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</si>
  <si>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</si>
  <si>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</si>
  <si>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</si>
  <si>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</si>
  <si>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</si>
  <si>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</si>
  <si>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</si>
  <si>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</si>
  <si>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</si>
  <si>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</si>
  <si>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</si>
  <si>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</si>
  <si>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</si>
  <si>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</si>
  <si>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</si>
  <si>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</si>
  <si>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</si>
  <si>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</si>
  <si>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</si>
  <si>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</si>
  <si>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</si>
  <si>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t>МУП "Каневские тепловые сети", № 1 от 23.06.2022, 30.12.2022 г.</t>
  </si>
  <si>
    <t>Договор № 18 от 26.07.2022</t>
  </si>
  <si>
    <t>10000000 руб под 0,1% до 01.12.2022</t>
  </si>
  <si>
    <t>8500000 руб под 0,1% до 01.12.2022</t>
  </si>
  <si>
    <t>Стародеревянковское с./п</t>
  </si>
  <si>
    <t>Договор № 19 от 28.07.2022</t>
  </si>
  <si>
    <t>3500000 руб под 0,1% до 01.12.2022</t>
  </si>
  <si>
    <t>Договор № 61 от 10.08.2022</t>
  </si>
  <si>
    <t>8500000 руб. под 0,1% до 10.08.2027</t>
  </si>
  <si>
    <t>1900000,00 руб. под 0,1% до 10.11.2022 г.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</si>
</sst>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0" xfId="0" applyNumberFormat="1" applyFont="1" applyBorder="1"/>
    <xf numFmtId="0" fontId="3" fillId="5" borderId="30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1" fillId="2" borderId="31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3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4" fontId="1" fillId="2" borderId="30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top" wrapText="1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4" fontId="1" fillId="0" borderId="24" xfId="0" applyNumberFormat="1" applyFont="1" applyBorder="1"/>
    <xf numFmtId="4" fontId="1" fillId="2" borderId="36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7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5" borderId="39" xfId="0" applyFont="1" applyFill="1" applyBorder="1" applyAlignment="1">
      <alignment vertical="top" wrapText="1"/>
    </xf>
    <xf numFmtId="4" fontId="1" fillId="2" borderId="39" xfId="0" applyNumberFormat="1" applyFont="1" applyFill="1" applyBorder="1"/>
    <xf numFmtId="4" fontId="1" fillId="0" borderId="39" xfId="0" applyNumberFormat="1" applyFont="1" applyBorder="1"/>
    <xf numFmtId="4" fontId="1" fillId="5" borderId="39" xfId="0" applyNumberFormat="1" applyFont="1" applyFill="1" applyBorder="1"/>
    <xf numFmtId="4" fontId="1" fillId="2" borderId="40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4" fontId="1" fillId="7" borderId="13" xfId="0" applyNumberFormat="1" applyFont="1" applyFill="1" applyBorder="1"/>
    <xf numFmtId="4" fontId="1" fillId="7" borderId="30" xfId="0" applyNumberFormat="1" applyFont="1" applyFill="1" applyBorder="1" applyAlignment="1">
      <alignment vertical="center"/>
    </xf>
    <xf numFmtId="4" fontId="1" fillId="7" borderId="13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41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" fillId="0" borderId="38" xfId="0" applyFont="1" applyBorder="1"/>
    <xf numFmtId="0" fontId="4" fillId="5" borderId="41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1" fillId="7" borderId="9" xfId="0" applyNumberFormat="1" applyFont="1" applyFill="1" applyBorder="1"/>
    <xf numFmtId="4" fontId="1" fillId="2" borderId="29" xfId="0" applyNumberFormat="1" applyFont="1" applyFill="1" applyBorder="1"/>
    <xf numFmtId="0" fontId="1" fillId="0" borderId="0" xfId="0" applyFont="1" applyBorder="1"/>
    <xf numFmtId="4" fontId="6" fillId="0" borderId="16" xfId="0" applyNumberFormat="1" applyFont="1" applyFill="1" applyBorder="1"/>
    <xf numFmtId="0" fontId="1" fillId="5" borderId="42" xfId="0" applyFont="1" applyFill="1" applyBorder="1" applyAlignment="1">
      <alignment horizontal="center" wrapText="1"/>
    </xf>
    <xf numFmtId="4" fontId="1" fillId="5" borderId="39" xfId="0" applyNumberFormat="1" applyFont="1" applyFill="1" applyBorder="1" applyAlignment="1">
      <alignment vertical="center"/>
    </xf>
    <xf numFmtId="0" fontId="3" fillId="7" borderId="34" xfId="0" applyFont="1" applyFill="1" applyBorder="1" applyAlignment="1">
      <alignment vertical="top" wrapText="1"/>
    </xf>
    <xf numFmtId="4" fontId="1" fillId="7" borderId="1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3" xfId="0" applyNumberFormat="1" applyFont="1" applyFill="1" applyBorder="1"/>
    <xf numFmtId="4" fontId="1" fillId="7" borderId="16" xfId="0" applyNumberFormat="1" applyFont="1" applyFill="1" applyBorder="1"/>
    <xf numFmtId="0" fontId="1" fillId="7" borderId="38" xfId="0" applyFont="1" applyFill="1" applyBorder="1" applyAlignment="1">
      <alignment horizontal="center"/>
    </xf>
    <xf numFmtId="4" fontId="1" fillId="7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1" fillId="0" borderId="30" xfId="0" applyFont="1" applyBorder="1" applyAlignment="1">
      <alignment horizontal="center" textRotation="89" wrapText="1"/>
    </xf>
    <xf numFmtId="0" fontId="1" fillId="0" borderId="39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3" fillId="0" borderId="49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0" xfId="2" applyFont="1" applyFill="1" applyBorder="1"/>
    <xf numFmtId="0" fontId="12" fillId="0" borderId="63" xfId="2" applyFont="1" applyFill="1" applyBorder="1"/>
    <xf numFmtId="0" fontId="12" fillId="0" borderId="64" xfId="2" applyFont="1" applyFill="1" applyBorder="1"/>
    <xf numFmtId="0" fontId="13" fillId="0" borderId="66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1" fillId="0" borderId="50" xfId="2" applyFont="1" applyFill="1" applyBorder="1" applyAlignment="1">
      <alignment horizontal="center" vertical="center" wrapText="1"/>
    </xf>
    <xf numFmtId="0" fontId="11" fillId="0" borderId="63" xfId="2" applyFont="1" applyFill="1" applyBorder="1" applyAlignment="1">
      <alignment horizontal="center" vertical="center" wrapText="1"/>
    </xf>
    <xf numFmtId="0" fontId="11" fillId="0" borderId="64" xfId="2" applyFont="1" applyFill="1" applyBorder="1" applyAlignment="1">
      <alignment horizontal="center" vertical="center" wrapText="1"/>
    </xf>
    <xf numFmtId="0" fontId="15" fillId="0" borderId="4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3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4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/>
    </xf>
    <xf numFmtId="0" fontId="13" fillId="0" borderId="38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56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8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2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9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2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56</v>
      </c>
    </row>
    <row r="2" spans="1:5" ht="83.45" customHeight="1">
      <c r="A2" s="232" t="s">
        <v>46</v>
      </c>
      <c r="B2" s="233"/>
    </row>
    <row r="3" spans="1:5" s="1" customFormat="1" ht="28.15" customHeight="1">
      <c r="B3" s="2" t="s">
        <v>55</v>
      </c>
    </row>
    <row r="4" spans="1:5" s="1" customFormat="1" ht="24" customHeight="1">
      <c r="A4" s="7" t="s">
        <v>53</v>
      </c>
      <c r="B4" s="7" t="s">
        <v>54</v>
      </c>
    </row>
    <row r="5" spans="1:5" s="1" customFormat="1" ht="15">
      <c r="A5" s="8" t="s">
        <v>57</v>
      </c>
      <c r="B5" s="25">
        <f>SUM(B7,B8)</f>
        <v>9363837.7000000011</v>
      </c>
    </row>
    <row r="6" spans="1:5" s="1" customFormat="1" ht="15">
      <c r="A6" s="8" t="s">
        <v>58</v>
      </c>
      <c r="B6" s="15"/>
      <c r="E6" s="1" t="s">
        <v>52</v>
      </c>
    </row>
    <row r="7" spans="1:5" s="1" customFormat="1" ht="30">
      <c r="A7" s="8" t="s">
        <v>59</v>
      </c>
      <c r="B7" s="101">
        <f ca="1">('Форма 1'!N11)</f>
        <v>9363837.7000000011</v>
      </c>
    </row>
    <row r="8" spans="1:5" s="1" customFormat="1" ht="15">
      <c r="A8" s="8" t="s">
        <v>60</v>
      </c>
      <c r="B8" s="101"/>
    </row>
    <row r="9" spans="1:5" s="1" customFormat="1" ht="15">
      <c r="A9" s="8" t="s">
        <v>61</v>
      </c>
      <c r="B9" s="15"/>
    </row>
    <row r="10" spans="1:5" s="1" customFormat="1" ht="30">
      <c r="A10" s="8" t="s">
        <v>62</v>
      </c>
      <c r="B10" s="25">
        <f>SUM(B13,B12)</f>
        <v>0</v>
      </c>
    </row>
    <row r="11" spans="1:5" s="1" customFormat="1" ht="15">
      <c r="A11" s="8" t="s">
        <v>58</v>
      </c>
      <c r="B11" s="15"/>
    </row>
    <row r="12" spans="1:5" s="1" customFormat="1" ht="30">
      <c r="A12" s="8" t="s">
        <v>63</v>
      </c>
      <c r="B12" s="101">
        <f ca="1">('Форма 2'!Q14)</f>
        <v>0</v>
      </c>
    </row>
    <row r="13" spans="1:5" s="1" customFormat="1" ht="30">
      <c r="A13" s="8" t="s">
        <v>64</v>
      </c>
      <c r="B13" s="25">
        <f ca="1">('Форма 2'!P18)</f>
        <v>0</v>
      </c>
    </row>
    <row r="14" spans="1:5" s="1" customFormat="1" ht="30">
      <c r="A14" s="8" t="s">
        <v>65</v>
      </c>
      <c r="B14" s="25">
        <f>SUM(B16:B19)</f>
        <v>33568900</v>
      </c>
    </row>
    <row r="15" spans="1:5" s="1" customFormat="1" ht="15">
      <c r="A15" s="8" t="s">
        <v>58</v>
      </c>
      <c r="B15" s="15"/>
    </row>
    <row r="16" spans="1:5" s="1" customFormat="1" ht="45">
      <c r="A16" s="8" t="s">
        <v>66</v>
      </c>
      <c r="B16" s="15"/>
    </row>
    <row r="17" spans="1:2" s="1" customFormat="1" ht="45">
      <c r="A17" s="8" t="s">
        <v>67</v>
      </c>
      <c r="B17" s="25">
        <f ca="1">('Форма 3'!U17)</f>
        <v>0</v>
      </c>
    </row>
    <row r="18" spans="1:2" s="1" customFormat="1" ht="30">
      <c r="A18" s="8" t="s">
        <v>68</v>
      </c>
      <c r="B18" s="25">
        <f ca="1">('Форма 3'!U28)</f>
        <v>31668900</v>
      </c>
    </row>
    <row r="19" spans="1:2" s="1" customFormat="1" ht="30">
      <c r="A19" s="8" t="s">
        <v>69</v>
      </c>
      <c r="B19" s="25">
        <f ca="1">('Форма 3'!U46)</f>
        <v>1900000</v>
      </c>
    </row>
    <row r="20" spans="1:2" s="1" customFormat="1" ht="15">
      <c r="A20" s="8" t="s">
        <v>70</v>
      </c>
      <c r="B20" s="15"/>
    </row>
    <row r="21" spans="1:2" s="1" customFormat="1" ht="15">
      <c r="A21" s="8" t="s">
        <v>58</v>
      </c>
      <c r="B21" s="15"/>
    </row>
    <row r="22" spans="1:2" s="1" customFormat="1" ht="30">
      <c r="A22" s="8" t="s">
        <v>71</v>
      </c>
      <c r="B22" s="15"/>
    </row>
    <row r="23" spans="1:2" s="1" customFormat="1" ht="30">
      <c r="A23" s="8" t="s">
        <v>72</v>
      </c>
      <c r="B23" s="15"/>
    </row>
    <row r="24" spans="1:2" s="1" customFormat="1" ht="15">
      <c r="A24" s="8" t="s">
        <v>73</v>
      </c>
      <c r="B24" s="25">
        <f>SUM(B26,B27)</f>
        <v>42932737.700000003</v>
      </c>
    </row>
    <row r="25" spans="1:2" s="1" customFormat="1" ht="15">
      <c r="A25" s="8" t="s">
        <v>58</v>
      </c>
      <c r="B25" s="15"/>
    </row>
    <row r="26" spans="1:2" s="1" customFormat="1" ht="30">
      <c r="A26" s="8" t="s">
        <v>74</v>
      </c>
      <c r="B26" s="25">
        <f>SUM(B5,B12,B17)</f>
        <v>9363837.7000000011</v>
      </c>
    </row>
    <row r="27" spans="1:2" s="1" customFormat="1" ht="15">
      <c r="A27" s="8" t="s">
        <v>75</v>
      </c>
      <c r="B27" s="25">
        <f>SUM(B13,B18,B19)</f>
        <v>33568900</v>
      </c>
    </row>
    <row r="31" spans="1:2">
      <c r="A31" s="107" t="s">
        <v>155</v>
      </c>
      <c r="B31" s="105" t="s">
        <v>153</v>
      </c>
    </row>
    <row r="33" spans="1:2">
      <c r="A33" s="102" t="s">
        <v>154</v>
      </c>
      <c r="B33" s="106" t="s">
        <v>5</v>
      </c>
    </row>
    <row r="36" spans="1:2">
      <c r="A36" s="24" t="s">
        <v>6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30" sqref="N3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39" t="s">
        <v>100</v>
      </c>
      <c r="S1" s="239"/>
    </row>
    <row r="2" spans="1:19" ht="40.9" customHeight="1">
      <c r="A2" s="6"/>
      <c r="B2" s="6"/>
      <c r="C2" s="6"/>
      <c r="D2" s="6"/>
      <c r="E2" s="240" t="s">
        <v>47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>
      <c r="S3" s="2" t="s">
        <v>55</v>
      </c>
    </row>
    <row r="4" spans="1:19" ht="54.6" customHeight="1">
      <c r="A4" s="241" t="s">
        <v>76</v>
      </c>
      <c r="B4" s="241" t="s">
        <v>77</v>
      </c>
      <c r="C4" s="241" t="s">
        <v>78</v>
      </c>
      <c r="D4" s="241" t="s">
        <v>79</v>
      </c>
      <c r="E4" s="235" t="s">
        <v>81</v>
      </c>
      <c r="F4" s="236"/>
      <c r="G4" s="237"/>
      <c r="H4" s="235" t="s">
        <v>84</v>
      </c>
      <c r="I4" s="236"/>
      <c r="J4" s="237"/>
      <c r="K4" s="235" t="s">
        <v>85</v>
      </c>
      <c r="L4" s="236"/>
      <c r="M4" s="237"/>
      <c r="N4" s="235" t="s">
        <v>86</v>
      </c>
      <c r="O4" s="236"/>
      <c r="P4" s="237"/>
      <c r="Q4" s="235" t="s">
        <v>87</v>
      </c>
      <c r="R4" s="236"/>
      <c r="S4" s="237"/>
    </row>
    <row r="5" spans="1:19" ht="14.45" customHeight="1">
      <c r="A5" s="242"/>
      <c r="B5" s="242"/>
      <c r="C5" s="242"/>
      <c r="D5" s="242"/>
      <c r="E5" s="238" t="s">
        <v>80</v>
      </c>
      <c r="F5" s="234" t="s">
        <v>58</v>
      </c>
      <c r="G5" s="234"/>
      <c r="H5" s="238" t="s">
        <v>80</v>
      </c>
      <c r="I5" s="234" t="s">
        <v>58</v>
      </c>
      <c r="J5" s="234"/>
      <c r="K5" s="238" t="s">
        <v>80</v>
      </c>
      <c r="L5" s="234" t="s">
        <v>58</v>
      </c>
      <c r="M5" s="234"/>
      <c r="N5" s="238" t="s">
        <v>80</v>
      </c>
      <c r="O5" s="234" t="s">
        <v>58</v>
      </c>
      <c r="P5" s="234"/>
      <c r="Q5" s="238" t="s">
        <v>80</v>
      </c>
      <c r="R5" s="234" t="s">
        <v>58</v>
      </c>
      <c r="S5" s="234"/>
    </row>
    <row r="6" spans="1:19" ht="55.9" customHeight="1">
      <c r="A6" s="243"/>
      <c r="B6" s="243"/>
      <c r="C6" s="243"/>
      <c r="D6" s="243"/>
      <c r="E6" s="238"/>
      <c r="F6" s="9" t="s">
        <v>82</v>
      </c>
      <c r="G6" s="9" t="s">
        <v>83</v>
      </c>
      <c r="H6" s="238"/>
      <c r="I6" s="9" t="s">
        <v>82</v>
      </c>
      <c r="J6" s="9" t="s">
        <v>83</v>
      </c>
      <c r="K6" s="238"/>
      <c r="L6" s="9" t="s">
        <v>82</v>
      </c>
      <c r="M6" s="9" t="s">
        <v>83</v>
      </c>
      <c r="N6" s="238"/>
      <c r="O6" s="9" t="s">
        <v>82</v>
      </c>
      <c r="P6" s="9" t="s">
        <v>83</v>
      </c>
      <c r="Q6" s="238"/>
      <c r="R6" s="9" t="s">
        <v>82</v>
      </c>
      <c r="S6" s="9" t="s">
        <v>83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0" t="s">
        <v>88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2"/>
    </row>
    <row r="9" spans="1:19" ht="120">
      <c r="A9" s="154" t="s">
        <v>150</v>
      </c>
      <c r="B9" s="155" t="s">
        <v>192</v>
      </c>
      <c r="C9" s="155" t="s">
        <v>187</v>
      </c>
      <c r="D9" s="154" t="s">
        <v>9</v>
      </c>
      <c r="E9" s="18">
        <f>F9+G9</f>
        <v>7567931.4900000002</v>
      </c>
      <c r="F9" s="18">
        <v>7500000</v>
      </c>
      <c r="G9" s="18">
        <f>67931.49</f>
        <v>67931.490000000005</v>
      </c>
      <c r="H9" s="156">
        <f>SUM(I9,J9)</f>
        <v>135369.82</v>
      </c>
      <c r="I9" s="156"/>
      <c r="J9" s="156">
        <f>55972.59+43397.25+31684.92+4315.06</f>
        <v>135369.82</v>
      </c>
      <c r="K9" s="156">
        <f>SUM(L9,M9)</f>
        <v>7703301.3099999996</v>
      </c>
      <c r="L9" s="18">
        <f>500000+2000000+2500000+2500000</f>
        <v>7500000</v>
      </c>
      <c r="M9" s="156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154" t="s">
        <v>150</v>
      </c>
      <c r="B10" s="155" t="s">
        <v>199</v>
      </c>
      <c r="C10" s="155" t="s">
        <v>187</v>
      </c>
      <c r="D10" s="154" t="s">
        <v>9</v>
      </c>
      <c r="E10" s="18">
        <f>F10+G10</f>
        <v>0</v>
      </c>
      <c r="F10" s="18">
        <v>0</v>
      </c>
      <c r="G10" s="18">
        <v>0</v>
      </c>
      <c r="H10" s="202">
        <f>SUM(I10,J10)</f>
        <v>9530981.4300000016</v>
      </c>
      <c r="I10" s="202">
        <f>3384574.1+3160570.87+2818692.73</f>
        <v>9363837.7000000011</v>
      </c>
      <c r="J10" s="202">
        <f>7789.16+63334.3+96020.27</f>
        <v>167143.73000000001</v>
      </c>
      <c r="K10" s="202">
        <f>L10+M10</f>
        <v>167143.73000000001</v>
      </c>
      <c r="L10" s="18"/>
      <c r="M10" s="202">
        <f>7789.16+63334.3+96020.27</f>
        <v>167143.73000000001</v>
      </c>
      <c r="N10" s="25">
        <f>SUM(O10,P10)</f>
        <v>9363837.7000000011</v>
      </c>
      <c r="O10" s="22">
        <f>F10+I10-L10</f>
        <v>9363837.7000000011</v>
      </c>
      <c r="P10" s="22">
        <f>G10+J10-M10</f>
        <v>0</v>
      </c>
      <c r="Q10" s="18"/>
      <c r="R10" s="18"/>
      <c r="S10" s="18"/>
    </row>
    <row r="11" spans="1:19" s="11" customFormat="1" ht="14.25">
      <c r="A11" s="244" t="s">
        <v>80</v>
      </c>
      <c r="B11" s="245"/>
      <c r="C11" s="245"/>
      <c r="D11" s="245"/>
      <c r="E11" s="99"/>
      <c r="F11" s="100"/>
      <c r="G11" s="100"/>
      <c r="H11" s="100">
        <f t="shared" ref="H11:M11" si="0">SUM(H9:H9)</f>
        <v>135369.82</v>
      </c>
      <c r="I11" s="100">
        <f t="shared" si="0"/>
        <v>0</v>
      </c>
      <c r="J11" s="100">
        <f t="shared" si="0"/>
        <v>135369.82</v>
      </c>
      <c r="K11" s="100">
        <f t="shared" si="0"/>
        <v>7703301.3099999996</v>
      </c>
      <c r="L11" s="100">
        <f t="shared" si="0"/>
        <v>7500000</v>
      </c>
      <c r="M11" s="100">
        <f t="shared" si="0"/>
        <v>203301.31</v>
      </c>
      <c r="N11" s="100">
        <f>SUM(N9:N10)</f>
        <v>9363837.7000000011</v>
      </c>
      <c r="O11" s="100">
        <f>SUM(O9:O10)</f>
        <v>9363837.7000000011</v>
      </c>
      <c r="P11" s="100">
        <f>SUM(P9:P10)</f>
        <v>0</v>
      </c>
      <c r="Q11" s="100"/>
      <c r="R11" s="100"/>
      <c r="S11" s="100"/>
    </row>
    <row r="12" spans="1:19">
      <c r="A12" s="246" t="s">
        <v>89</v>
      </c>
      <c r="B12" s="247"/>
      <c r="C12" s="247"/>
      <c r="D12" s="24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50" t="s">
        <v>94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2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44" t="s">
        <v>80</v>
      </c>
      <c r="B16" s="245"/>
      <c r="C16" s="245"/>
      <c r="D16" s="24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46" t="s">
        <v>90</v>
      </c>
      <c r="B17" s="247"/>
      <c r="C17" s="247"/>
      <c r="D17" s="24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50" t="s">
        <v>95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2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44" t="s">
        <v>80</v>
      </c>
      <c r="B21" s="245"/>
      <c r="C21" s="245"/>
      <c r="D21" s="24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46" t="s">
        <v>91</v>
      </c>
      <c r="B22" s="247"/>
      <c r="C22" s="247"/>
      <c r="D22" s="24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44" t="s">
        <v>92</v>
      </c>
      <c r="B23" s="245"/>
      <c r="C23" s="245"/>
      <c r="D23" s="24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44" t="s">
        <v>93</v>
      </c>
      <c r="B24" s="245"/>
      <c r="C24" s="245"/>
      <c r="D24" s="24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96</v>
      </c>
    </row>
    <row r="26" spans="1:19">
      <c r="A26" s="1" t="s">
        <v>97</v>
      </c>
    </row>
    <row r="27" spans="1:19">
      <c r="A27" s="1" t="s">
        <v>98</v>
      </c>
    </row>
    <row r="28" spans="1:19">
      <c r="A28" s="1" t="s">
        <v>99</v>
      </c>
    </row>
    <row r="31" spans="1:19" ht="15.75">
      <c r="A31" s="104" t="s">
        <v>155</v>
      </c>
      <c r="B31" s="105"/>
      <c r="C31" s="4"/>
      <c r="D31" s="4"/>
      <c r="E31" s="105" t="s">
        <v>153</v>
      </c>
    </row>
    <row r="32" spans="1:19" ht="15.75">
      <c r="A32" s="104"/>
      <c r="B32" s="105"/>
      <c r="C32" s="4"/>
      <c r="D32" s="4"/>
      <c r="E32" s="105"/>
    </row>
    <row r="33" spans="1:6" ht="15.75">
      <c r="A33" s="4"/>
      <c r="B33" s="4"/>
      <c r="C33" s="4"/>
      <c r="D33" s="4"/>
      <c r="E33" s="4"/>
    </row>
    <row r="34" spans="1:6" ht="15.75">
      <c r="A34" s="102" t="s">
        <v>154</v>
      </c>
      <c r="B34" s="106"/>
      <c r="C34" s="4"/>
      <c r="D34" s="4"/>
      <c r="E34" s="121" t="s">
        <v>7</v>
      </c>
      <c r="F34" s="121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36" sqref="L36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39" t="s">
        <v>101</v>
      </c>
      <c r="S1" s="239"/>
    </row>
    <row r="2" spans="1:19" ht="43.9" customHeight="1">
      <c r="D2" s="240" t="s">
        <v>48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4" spans="1:19" ht="37.15" customHeight="1">
      <c r="A4" s="241" t="s">
        <v>76</v>
      </c>
      <c r="B4" s="241" t="s">
        <v>106</v>
      </c>
      <c r="C4" s="241" t="s">
        <v>105</v>
      </c>
      <c r="D4" s="235" t="s">
        <v>108</v>
      </c>
      <c r="E4" s="236"/>
      <c r="F4" s="236"/>
      <c r="G4" s="237"/>
      <c r="H4" s="275" t="s">
        <v>109</v>
      </c>
      <c r="I4" s="235" t="s">
        <v>110</v>
      </c>
      <c r="J4" s="236"/>
      <c r="K4" s="237"/>
      <c r="L4" s="235" t="s">
        <v>193</v>
      </c>
      <c r="M4" s="236"/>
      <c r="N4" s="236"/>
      <c r="O4" s="237"/>
      <c r="P4" s="235" t="s">
        <v>151</v>
      </c>
      <c r="Q4" s="236"/>
      <c r="R4" s="236"/>
      <c r="S4" s="237"/>
    </row>
    <row r="5" spans="1:19">
      <c r="A5" s="242"/>
      <c r="B5" s="242"/>
      <c r="C5" s="242"/>
      <c r="D5" s="273" t="s">
        <v>80</v>
      </c>
      <c r="E5" s="250" t="s">
        <v>58</v>
      </c>
      <c r="F5" s="251"/>
      <c r="G5" s="252"/>
      <c r="H5" s="276"/>
      <c r="I5" s="273" t="s">
        <v>80</v>
      </c>
      <c r="J5" s="250" t="s">
        <v>58</v>
      </c>
      <c r="K5" s="252"/>
      <c r="L5" s="273" t="s">
        <v>80</v>
      </c>
      <c r="M5" s="250" t="s">
        <v>58</v>
      </c>
      <c r="N5" s="251"/>
      <c r="O5" s="252"/>
      <c r="P5" s="273" t="s">
        <v>80</v>
      </c>
      <c r="Q5" s="250" t="s">
        <v>58</v>
      </c>
      <c r="R5" s="251"/>
      <c r="S5" s="252"/>
    </row>
    <row r="6" spans="1:19" ht="58.9" customHeight="1">
      <c r="A6" s="243"/>
      <c r="B6" s="243"/>
      <c r="C6" s="243"/>
      <c r="D6" s="274"/>
      <c r="E6" s="9" t="s">
        <v>82</v>
      </c>
      <c r="F6" s="9" t="s">
        <v>83</v>
      </c>
      <c r="G6" s="9" t="s">
        <v>107</v>
      </c>
      <c r="H6" s="277"/>
      <c r="I6" s="274"/>
      <c r="J6" s="9" t="s">
        <v>83</v>
      </c>
      <c r="K6" s="9" t="s">
        <v>107</v>
      </c>
      <c r="L6" s="274"/>
      <c r="M6" s="9" t="s">
        <v>82</v>
      </c>
      <c r="N6" s="9" t="s">
        <v>83</v>
      </c>
      <c r="O6" s="9" t="s">
        <v>107</v>
      </c>
      <c r="P6" s="274"/>
      <c r="Q6" s="9" t="s">
        <v>82</v>
      </c>
      <c r="R6" s="9" t="s">
        <v>83</v>
      </c>
      <c r="S6" s="9" t="s">
        <v>107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0" t="s">
        <v>111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2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61" t="s">
        <v>80</v>
      </c>
      <c r="B14" s="262"/>
      <c r="C14" s="263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53" t="s">
        <v>89</v>
      </c>
      <c r="B15" s="254"/>
      <c r="C15" s="25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64" t="s">
        <v>112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6"/>
    </row>
    <row r="17" spans="1:19" ht="95.25" customHeight="1" thickBot="1">
      <c r="A17" s="167" t="s">
        <v>14</v>
      </c>
      <c r="B17" s="221" t="s">
        <v>194</v>
      </c>
      <c r="C17" s="185" t="s">
        <v>195</v>
      </c>
      <c r="D17" s="145">
        <f>SUM(E17:G17)</f>
        <v>8500000</v>
      </c>
      <c r="E17" s="186">
        <v>8500000</v>
      </c>
      <c r="F17" s="186"/>
      <c r="G17" s="186"/>
      <c r="H17" s="187"/>
      <c r="I17" s="157">
        <f>J17+K17</f>
        <v>413705.47</v>
      </c>
      <c r="J17" s="230">
        <v>413705.47</v>
      </c>
      <c r="K17" s="188"/>
      <c r="L17" s="145">
        <f>M17+N17+O17</f>
        <v>8913705.4700000007</v>
      </c>
      <c r="M17" s="187">
        <v>8500000</v>
      </c>
      <c r="N17" s="230">
        <v>413705.47</v>
      </c>
      <c r="O17" s="188"/>
      <c r="P17" s="145">
        <f>SUM(Q17:S17)</f>
        <v>0</v>
      </c>
      <c r="Q17" s="145">
        <f>(D17+H17)-M17</f>
        <v>0</v>
      </c>
      <c r="R17" s="145">
        <f>J17-N17</f>
        <v>0</v>
      </c>
      <c r="S17" s="146">
        <f>K17-O17</f>
        <v>0</v>
      </c>
    </row>
    <row r="18" spans="1:19" s="97" customFormat="1" ht="14.25">
      <c r="A18" s="267" t="s">
        <v>80</v>
      </c>
      <c r="B18" s="268"/>
      <c r="C18" s="269"/>
      <c r="D18" s="220">
        <f t="shared" ref="D18:R18" si="2">SUM(D17:D17)</f>
        <v>8500000</v>
      </c>
      <c r="E18" s="220">
        <f t="shared" si="2"/>
        <v>8500000</v>
      </c>
      <c r="F18" s="220">
        <f t="shared" si="2"/>
        <v>0</v>
      </c>
      <c r="G18" s="220">
        <f t="shared" si="2"/>
        <v>0</v>
      </c>
      <c r="H18" s="220">
        <f t="shared" si="2"/>
        <v>0</v>
      </c>
      <c r="I18" s="220">
        <f t="shared" si="2"/>
        <v>413705.47</v>
      </c>
      <c r="J18" s="220">
        <f t="shared" si="2"/>
        <v>413705.47</v>
      </c>
      <c r="K18" s="220">
        <f t="shared" si="2"/>
        <v>0</v>
      </c>
      <c r="L18" s="220">
        <f t="shared" si="2"/>
        <v>8913705.4700000007</v>
      </c>
      <c r="M18" s="220">
        <f t="shared" si="2"/>
        <v>8500000</v>
      </c>
      <c r="N18" s="220">
        <f t="shared" si="2"/>
        <v>413705.47</v>
      </c>
      <c r="O18" s="220">
        <f t="shared" si="2"/>
        <v>0</v>
      </c>
      <c r="P18" s="220">
        <f t="shared" si="2"/>
        <v>0</v>
      </c>
      <c r="Q18" s="220">
        <f t="shared" si="2"/>
        <v>0</v>
      </c>
      <c r="R18" s="220">
        <f t="shared" si="2"/>
        <v>0</v>
      </c>
      <c r="S18" s="220">
        <f>SUM(S17)</f>
        <v>0</v>
      </c>
    </row>
    <row r="19" spans="1:19">
      <c r="A19" s="253" t="s">
        <v>90</v>
      </c>
      <c r="B19" s="254"/>
      <c r="C19" s="25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61" t="s">
        <v>113</v>
      </c>
      <c r="B20" s="262"/>
      <c r="C20" s="263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413705.47</v>
      </c>
      <c r="J20" s="96">
        <f t="shared" si="3"/>
        <v>413705.47</v>
      </c>
      <c r="K20" s="96">
        <f t="shared" si="3"/>
        <v>0</v>
      </c>
      <c r="L20" s="96">
        <f t="shared" si="3"/>
        <v>8913705.4700000007</v>
      </c>
      <c r="M20" s="96">
        <f t="shared" si="3"/>
        <v>8500000</v>
      </c>
      <c r="N20" s="96">
        <f t="shared" si="3"/>
        <v>413705.47</v>
      </c>
      <c r="O20" s="96">
        <f t="shared" si="3"/>
        <v>0</v>
      </c>
      <c r="P20" s="96">
        <f t="shared" si="3"/>
        <v>0</v>
      </c>
      <c r="Q20" s="96">
        <f t="shared" si="3"/>
        <v>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58" t="s">
        <v>114</v>
      </c>
      <c r="B21" s="259"/>
      <c r="C21" s="26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96</v>
      </c>
    </row>
    <row r="23" spans="1:19">
      <c r="A23" s="1" t="s">
        <v>102</v>
      </c>
    </row>
    <row r="24" spans="1:19">
      <c r="A24" s="1" t="s">
        <v>103</v>
      </c>
    </row>
    <row r="26" spans="1:19" ht="15.75">
      <c r="A26" s="256" t="s">
        <v>152</v>
      </c>
      <c r="B26" s="257"/>
      <c r="C26" s="4"/>
      <c r="D26" s="4"/>
      <c r="E26" s="4"/>
      <c r="F26" s="4"/>
      <c r="G26" s="4"/>
      <c r="H26" s="4"/>
      <c r="I26" s="4" t="s">
        <v>153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154</v>
      </c>
      <c r="B29" s="4"/>
      <c r="C29" s="4"/>
      <c r="D29" s="4"/>
      <c r="E29" s="4"/>
      <c r="F29" s="4"/>
      <c r="G29" s="4"/>
      <c r="H29" s="4"/>
      <c r="I29" s="102" t="s">
        <v>5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6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0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6:B26"/>
    <mergeCell ref="A21:C21"/>
    <mergeCell ref="A20:C20"/>
    <mergeCell ref="A16:S16"/>
    <mergeCell ref="A19:C19"/>
    <mergeCell ref="A18:C1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view="pageBreakPreview" zoomScale="75" zoomScaleNormal="80" zoomScaleSheetLayoutView="70" workbookViewId="0">
      <pane xSplit="3" ySplit="6" topLeftCell="D38" activePane="bottomRight" state="frozen"/>
      <selection pane="topRight" activeCell="D1" sqref="D1"/>
      <selection pane="bottomLeft" activeCell="A8" sqref="A8"/>
      <selection pane="bottomRight" activeCell="C38" sqref="C38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39" t="s">
        <v>122</v>
      </c>
      <c r="W1" s="239"/>
    </row>
    <row r="2" spans="1:23" ht="47.45" customHeight="1">
      <c r="D2" s="240" t="s">
        <v>49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4" spans="1:23" ht="48" customHeight="1">
      <c r="A4" s="234" t="s">
        <v>76</v>
      </c>
      <c r="B4" s="234" t="s">
        <v>104</v>
      </c>
      <c r="C4" s="234" t="s">
        <v>105</v>
      </c>
      <c r="D4" s="234" t="s">
        <v>117</v>
      </c>
      <c r="E4" s="234"/>
      <c r="F4" s="234"/>
      <c r="G4" s="234"/>
      <c r="H4" s="288" t="s">
        <v>118</v>
      </c>
      <c r="I4" s="235" t="s">
        <v>110</v>
      </c>
      <c r="J4" s="236"/>
      <c r="K4" s="237"/>
      <c r="L4" s="234" t="s">
        <v>120</v>
      </c>
      <c r="M4" s="234"/>
      <c r="N4" s="234"/>
      <c r="O4" s="234"/>
      <c r="P4" s="234" t="s">
        <v>119</v>
      </c>
      <c r="Q4" s="234"/>
      <c r="R4" s="234"/>
      <c r="S4" s="234"/>
      <c r="T4" s="235" t="s">
        <v>121</v>
      </c>
      <c r="U4" s="236"/>
      <c r="V4" s="236"/>
      <c r="W4" s="237"/>
    </row>
    <row r="5" spans="1:23">
      <c r="A5" s="234"/>
      <c r="B5" s="234"/>
      <c r="C5" s="234"/>
      <c r="D5" s="238" t="s">
        <v>80</v>
      </c>
      <c r="E5" s="234" t="s">
        <v>58</v>
      </c>
      <c r="F5" s="234"/>
      <c r="G5" s="234"/>
      <c r="H5" s="289"/>
      <c r="I5" s="273" t="s">
        <v>80</v>
      </c>
      <c r="J5" s="250" t="s">
        <v>58</v>
      </c>
      <c r="K5" s="252"/>
      <c r="L5" s="238" t="s">
        <v>80</v>
      </c>
      <c r="M5" s="234" t="s">
        <v>58</v>
      </c>
      <c r="N5" s="234"/>
      <c r="O5" s="234"/>
      <c r="P5" s="238" t="s">
        <v>80</v>
      </c>
      <c r="Q5" s="234" t="s">
        <v>58</v>
      </c>
      <c r="R5" s="234"/>
      <c r="S5" s="234"/>
      <c r="T5" s="238" t="s">
        <v>80</v>
      </c>
      <c r="U5" s="234" t="s">
        <v>58</v>
      </c>
      <c r="V5" s="234"/>
      <c r="W5" s="234"/>
    </row>
    <row r="6" spans="1:23" ht="60" customHeight="1">
      <c r="A6" s="234"/>
      <c r="B6" s="234"/>
      <c r="C6" s="234"/>
      <c r="D6" s="238"/>
      <c r="E6" s="9" t="s">
        <v>82</v>
      </c>
      <c r="F6" s="9" t="s">
        <v>83</v>
      </c>
      <c r="G6" s="9" t="s">
        <v>107</v>
      </c>
      <c r="H6" s="290"/>
      <c r="I6" s="274"/>
      <c r="J6" s="9" t="s">
        <v>83</v>
      </c>
      <c r="K6" s="9" t="s">
        <v>107</v>
      </c>
      <c r="L6" s="238"/>
      <c r="M6" s="9" t="s">
        <v>82</v>
      </c>
      <c r="N6" s="9" t="s">
        <v>83</v>
      </c>
      <c r="O6" s="9" t="s">
        <v>107</v>
      </c>
      <c r="P6" s="238"/>
      <c r="Q6" s="9" t="s">
        <v>82</v>
      </c>
      <c r="R6" s="9" t="s">
        <v>83</v>
      </c>
      <c r="S6" s="9" t="s">
        <v>107</v>
      </c>
      <c r="T6" s="238"/>
      <c r="U6" s="9" t="s">
        <v>82</v>
      </c>
      <c r="V6" s="9" t="s">
        <v>83</v>
      </c>
      <c r="W6" s="9" t="s">
        <v>107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78" t="s">
        <v>115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79" t="s">
        <v>80</v>
      </c>
      <c r="B11" s="279"/>
      <c r="C11" s="27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3" t="s">
        <v>89</v>
      </c>
      <c r="B12" s="283"/>
      <c r="C12" s="28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78" t="s">
        <v>116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150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>
      <c r="A17" s="279" t="s">
        <v>80</v>
      </c>
      <c r="B17" s="279"/>
      <c r="C17" s="279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>
      <c r="A18" s="283" t="s">
        <v>90</v>
      </c>
      <c r="B18" s="283"/>
      <c r="C18" s="28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>
      <c r="A19" s="296" t="s">
        <v>123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</row>
    <row r="20" spans="1:58" ht="72" customHeight="1" thickBot="1">
      <c r="A20" s="211" t="s">
        <v>3</v>
      </c>
      <c r="B20" s="212" t="s">
        <v>4</v>
      </c>
      <c r="C20" s="175" t="s">
        <v>188</v>
      </c>
      <c r="D20" s="161">
        <f>SUM(E20:G20)</f>
        <v>720000</v>
      </c>
      <c r="E20" s="162">
        <v>720000</v>
      </c>
      <c r="F20" s="162"/>
      <c r="G20" s="162"/>
      <c r="H20" s="162"/>
      <c r="I20" s="161">
        <f t="shared" ref="I20:I27" si="1">SUM(J20,K20)</f>
        <v>237.3</v>
      </c>
      <c r="J20" s="163">
        <v>237.3</v>
      </c>
      <c r="K20" s="163"/>
      <c r="L20" s="161">
        <f t="shared" ref="L20:L27" si="2">SUM(M20,N20,O20)</f>
        <v>36237.300000000003</v>
      </c>
      <c r="M20" s="163">
        <v>36000</v>
      </c>
      <c r="N20" s="163">
        <v>237.3</v>
      </c>
      <c r="O20" s="162"/>
      <c r="P20" s="161">
        <f t="shared" ref="P20:P27" si="3">SUM(Q20,R20,S20)</f>
        <v>684000</v>
      </c>
      <c r="Q20" s="163">
        <v>684000</v>
      </c>
      <c r="R20" s="162"/>
      <c r="S20" s="162"/>
      <c r="T20" s="161">
        <f t="shared" ref="T20:T27" si="4">SUM(U20,V20,W20)</f>
        <v>0</v>
      </c>
      <c r="U20" s="161">
        <f t="shared" ref="U20:U27" si="5">(D20+H20)-M20-Q20</f>
        <v>0</v>
      </c>
      <c r="V20" s="161">
        <f t="shared" ref="V20:V27" si="6">F20+J20-N20</f>
        <v>0</v>
      </c>
      <c r="W20" s="164"/>
    </row>
    <row r="21" spans="1:58" s="214" customFormat="1" ht="61.5" customHeight="1" thickBot="1">
      <c r="A21" s="215" t="s">
        <v>203</v>
      </c>
      <c r="B21" s="213" t="s">
        <v>204</v>
      </c>
      <c r="C21" s="137" t="s">
        <v>205</v>
      </c>
      <c r="D21" s="129">
        <f>SUM(E21:G21)</f>
        <v>0</v>
      </c>
      <c r="E21" s="130"/>
      <c r="F21" s="130"/>
      <c r="G21" s="130"/>
      <c r="H21" s="140">
        <v>3500000</v>
      </c>
      <c r="I21" s="129">
        <f t="shared" si="1"/>
        <v>0</v>
      </c>
      <c r="J21" s="140"/>
      <c r="K21" s="130"/>
      <c r="L21" s="129">
        <f t="shared" si="2"/>
        <v>0</v>
      </c>
      <c r="M21" s="140"/>
      <c r="N21" s="140"/>
      <c r="O21" s="130"/>
      <c r="P21" s="129">
        <f t="shared" si="3"/>
        <v>0</v>
      </c>
      <c r="Q21" s="140"/>
      <c r="R21" s="130"/>
      <c r="S21" s="130"/>
      <c r="T21" s="129">
        <f t="shared" si="4"/>
        <v>3500000</v>
      </c>
      <c r="U21" s="129">
        <f t="shared" si="5"/>
        <v>3500000</v>
      </c>
      <c r="V21" s="129">
        <f t="shared" si="6"/>
        <v>0</v>
      </c>
      <c r="W21" s="218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</row>
    <row r="22" spans="1:58" ht="49.5" customHeight="1" thickBot="1">
      <c r="A22" s="280" t="s">
        <v>156</v>
      </c>
      <c r="B22" s="216" t="s">
        <v>200</v>
      </c>
      <c r="C22" s="138" t="s">
        <v>201</v>
      </c>
      <c r="D22" s="122">
        <v>0</v>
      </c>
      <c r="E22" s="123"/>
      <c r="F22" s="123"/>
      <c r="G22" s="123"/>
      <c r="H22" s="133">
        <v>10000000</v>
      </c>
      <c r="I22" s="210">
        <f t="shared" si="1"/>
        <v>0</v>
      </c>
      <c r="J22" s="133"/>
      <c r="K22" s="123"/>
      <c r="L22" s="210">
        <f t="shared" si="2"/>
        <v>0</v>
      </c>
      <c r="M22" s="133"/>
      <c r="N22" s="133"/>
      <c r="O22" s="123"/>
      <c r="P22" s="210">
        <f t="shared" si="3"/>
        <v>0</v>
      </c>
      <c r="Q22" s="133"/>
      <c r="R22" s="123"/>
      <c r="S22" s="123"/>
      <c r="T22" s="210">
        <f t="shared" si="4"/>
        <v>10000000</v>
      </c>
      <c r="U22" s="210">
        <f t="shared" si="5"/>
        <v>10000000</v>
      </c>
      <c r="V22" s="25">
        <f t="shared" si="6"/>
        <v>0</v>
      </c>
      <c r="W22" s="124"/>
    </row>
    <row r="23" spans="1:58" ht="49.5" customHeight="1">
      <c r="A23" s="281"/>
      <c r="B23" s="216" t="s">
        <v>206</v>
      </c>
      <c r="C23" s="225" t="s">
        <v>207</v>
      </c>
      <c r="D23" s="210"/>
      <c r="E23" s="226"/>
      <c r="F23" s="226"/>
      <c r="G23" s="226"/>
      <c r="H23" s="229">
        <v>8500000</v>
      </c>
      <c r="I23" s="210"/>
      <c r="J23" s="227"/>
      <c r="K23" s="226"/>
      <c r="L23" s="210"/>
      <c r="M23" s="227"/>
      <c r="N23" s="227"/>
      <c r="O23" s="226"/>
      <c r="P23" s="210"/>
      <c r="Q23" s="227"/>
      <c r="R23" s="226"/>
      <c r="S23" s="226"/>
      <c r="T23" s="210">
        <f t="shared" si="4"/>
        <v>8500000</v>
      </c>
      <c r="U23" s="210">
        <f t="shared" si="5"/>
        <v>8500000</v>
      </c>
      <c r="V23" s="25">
        <f t="shared" si="6"/>
        <v>0</v>
      </c>
      <c r="W23" s="228"/>
    </row>
    <row r="24" spans="1:58" ht="48" customHeight="1">
      <c r="A24" s="281"/>
      <c r="B24" s="209" t="s">
        <v>51</v>
      </c>
      <c r="C24" s="134" t="s">
        <v>202</v>
      </c>
      <c r="D24" s="25">
        <v>0</v>
      </c>
      <c r="E24" s="15"/>
      <c r="F24" s="15"/>
      <c r="G24" s="15"/>
      <c r="H24" s="131">
        <v>8500000</v>
      </c>
      <c r="I24" s="210">
        <f t="shared" si="1"/>
        <v>498.05</v>
      </c>
      <c r="J24" s="231">
        <v>498.05</v>
      </c>
      <c r="K24" s="15"/>
      <c r="L24" s="210">
        <f t="shared" si="2"/>
        <v>8500498.0500000007</v>
      </c>
      <c r="M24" s="231">
        <v>8500000</v>
      </c>
      <c r="N24" s="231">
        <v>498.05</v>
      </c>
      <c r="O24" s="15"/>
      <c r="P24" s="210">
        <f t="shared" si="3"/>
        <v>0</v>
      </c>
      <c r="Q24" s="131"/>
      <c r="R24" s="15"/>
      <c r="S24" s="15"/>
      <c r="T24" s="210">
        <f t="shared" si="4"/>
        <v>0</v>
      </c>
      <c r="U24" s="210">
        <f t="shared" si="5"/>
        <v>0</v>
      </c>
      <c r="V24" s="25">
        <f t="shared" si="6"/>
        <v>0</v>
      </c>
      <c r="W24" s="135"/>
    </row>
    <row r="25" spans="1:58" ht="51">
      <c r="A25" s="281"/>
      <c r="B25" s="208" t="s">
        <v>40</v>
      </c>
      <c r="C25" s="189" t="s">
        <v>41</v>
      </c>
      <c r="D25" s="190">
        <v>0</v>
      </c>
      <c r="E25" s="191"/>
      <c r="F25" s="191"/>
      <c r="G25" s="191"/>
      <c r="H25" s="192">
        <v>8000000</v>
      </c>
      <c r="I25" s="210">
        <f t="shared" si="1"/>
        <v>0</v>
      </c>
      <c r="J25" s="192"/>
      <c r="K25" s="191"/>
      <c r="L25" s="210">
        <f t="shared" si="2"/>
        <v>0</v>
      </c>
      <c r="M25" s="192"/>
      <c r="N25" s="192"/>
      <c r="O25" s="191"/>
      <c r="P25" s="210">
        <f t="shared" si="3"/>
        <v>0</v>
      </c>
      <c r="Q25" s="192"/>
      <c r="R25" s="191"/>
      <c r="S25" s="191"/>
      <c r="T25" s="210">
        <f t="shared" si="4"/>
        <v>8000000</v>
      </c>
      <c r="U25" s="210">
        <f t="shared" si="5"/>
        <v>8000000</v>
      </c>
      <c r="V25" s="25">
        <f t="shared" si="6"/>
        <v>0</v>
      </c>
      <c r="W25" s="193"/>
    </row>
    <row r="26" spans="1:58" ht="82.5" customHeight="1">
      <c r="A26" s="281"/>
      <c r="B26" s="21" t="s">
        <v>2</v>
      </c>
      <c r="C26" s="134" t="s">
        <v>10</v>
      </c>
      <c r="D26" s="25">
        <f>SUM(E26:G26)</f>
        <v>1297324.6100000001</v>
      </c>
      <c r="E26" s="15">
        <v>1297324.6100000001</v>
      </c>
      <c r="F26" s="15"/>
      <c r="G26" s="15"/>
      <c r="H26" s="131"/>
      <c r="I26" s="25">
        <f t="shared" si="1"/>
        <v>0</v>
      </c>
      <c r="J26" s="131"/>
      <c r="K26" s="15"/>
      <c r="L26" s="25">
        <f t="shared" si="2"/>
        <v>0</v>
      </c>
      <c r="M26" s="131"/>
      <c r="N26" s="131"/>
      <c r="O26" s="15"/>
      <c r="P26" s="25">
        <f t="shared" si="3"/>
        <v>0</v>
      </c>
      <c r="Q26" s="131"/>
      <c r="R26" s="15"/>
      <c r="S26" s="15"/>
      <c r="T26" s="25">
        <f t="shared" si="4"/>
        <v>1297324.6100000001</v>
      </c>
      <c r="U26" s="25">
        <f t="shared" si="5"/>
        <v>1297324.6100000001</v>
      </c>
      <c r="V26" s="25">
        <f t="shared" si="6"/>
        <v>0</v>
      </c>
      <c r="W26" s="135"/>
    </row>
    <row r="27" spans="1:58" ht="96.75" customHeight="1" thickBot="1">
      <c r="A27" s="282"/>
      <c r="B27" s="184" t="s">
        <v>8</v>
      </c>
      <c r="C27" s="171" t="s">
        <v>11</v>
      </c>
      <c r="D27" s="153">
        <f>SUM(E27:G27)</f>
        <v>371575.39</v>
      </c>
      <c r="E27" s="165">
        <v>371575.39</v>
      </c>
      <c r="F27" s="165"/>
      <c r="G27" s="165"/>
      <c r="H27" s="172"/>
      <c r="I27" s="153">
        <f t="shared" si="1"/>
        <v>0</v>
      </c>
      <c r="J27" s="172"/>
      <c r="K27" s="165"/>
      <c r="L27" s="153">
        <f t="shared" si="2"/>
        <v>0</v>
      </c>
      <c r="M27" s="172"/>
      <c r="N27" s="172"/>
      <c r="O27" s="165"/>
      <c r="P27" s="153">
        <f t="shared" si="3"/>
        <v>0</v>
      </c>
      <c r="Q27" s="172"/>
      <c r="R27" s="165"/>
      <c r="S27" s="165"/>
      <c r="T27" s="153">
        <f t="shared" si="4"/>
        <v>371575.39</v>
      </c>
      <c r="U27" s="153">
        <f t="shared" si="5"/>
        <v>371575.39</v>
      </c>
      <c r="V27" s="153">
        <f t="shared" si="6"/>
        <v>0</v>
      </c>
      <c r="W27" s="166"/>
    </row>
    <row r="28" spans="1:58" s="14" customFormat="1" ht="14.25">
      <c r="A28" s="287" t="s">
        <v>80</v>
      </c>
      <c r="B28" s="287"/>
      <c r="C28" s="287"/>
      <c r="D28" s="183">
        <f t="shared" ref="D28:W28" si="7">SUM(D20:D27)</f>
        <v>2388900</v>
      </c>
      <c r="E28" s="183">
        <f t="shared" si="7"/>
        <v>2388900</v>
      </c>
      <c r="F28" s="183">
        <f t="shared" si="7"/>
        <v>0</v>
      </c>
      <c r="G28" s="183">
        <f t="shared" si="7"/>
        <v>0</v>
      </c>
      <c r="H28" s="183">
        <f t="shared" si="7"/>
        <v>38500000</v>
      </c>
      <c r="I28" s="183">
        <f t="shared" si="7"/>
        <v>735.35</v>
      </c>
      <c r="J28" s="183">
        <f t="shared" si="7"/>
        <v>735.35</v>
      </c>
      <c r="K28" s="183">
        <f t="shared" si="7"/>
        <v>0</v>
      </c>
      <c r="L28" s="183">
        <f t="shared" si="7"/>
        <v>8536735.3500000015</v>
      </c>
      <c r="M28" s="183">
        <f>SUM(M20:M27)</f>
        <v>8536000</v>
      </c>
      <c r="N28" s="183">
        <f t="shared" si="7"/>
        <v>735.35</v>
      </c>
      <c r="O28" s="183">
        <f t="shared" si="7"/>
        <v>0</v>
      </c>
      <c r="P28" s="183">
        <f t="shared" si="7"/>
        <v>684000</v>
      </c>
      <c r="Q28" s="183">
        <f t="shared" si="7"/>
        <v>684000</v>
      </c>
      <c r="R28" s="183">
        <f t="shared" si="7"/>
        <v>0</v>
      </c>
      <c r="S28" s="183">
        <f t="shared" si="7"/>
        <v>0</v>
      </c>
      <c r="T28" s="183">
        <f t="shared" si="7"/>
        <v>31668900</v>
      </c>
      <c r="U28" s="183">
        <f t="shared" si="7"/>
        <v>31668900</v>
      </c>
      <c r="V28" s="183">
        <f t="shared" si="7"/>
        <v>0</v>
      </c>
      <c r="W28" s="183">
        <f t="shared" si="7"/>
        <v>0</v>
      </c>
    </row>
    <row r="29" spans="1:58">
      <c r="A29" s="283" t="s">
        <v>91</v>
      </c>
      <c r="B29" s="283"/>
      <c r="C29" s="28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58" ht="15.75" thickBot="1">
      <c r="A30" s="264" t="s">
        <v>124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6"/>
    </row>
    <row r="31" spans="1:58" ht="42.75" customHeight="1">
      <c r="A31" s="286" t="s">
        <v>12</v>
      </c>
      <c r="B31" s="168" t="s">
        <v>19</v>
      </c>
      <c r="C31" s="138" t="s">
        <v>31</v>
      </c>
      <c r="D31" s="122">
        <f>E31</f>
        <v>95000</v>
      </c>
      <c r="E31" s="123">
        <v>95000</v>
      </c>
      <c r="F31" s="123"/>
      <c r="G31" s="123"/>
      <c r="H31" s="133"/>
      <c r="I31" s="122">
        <f t="shared" ref="I31:I37" si="8">SUM(J31,K31)</f>
        <v>57.52</v>
      </c>
      <c r="J31" s="217">
        <v>57.52</v>
      </c>
      <c r="K31" s="133"/>
      <c r="L31" s="122">
        <f t="shared" ref="L31:L45" si="9">SUM(M31,N31,O31)</f>
        <v>95057.52</v>
      </c>
      <c r="M31" s="217">
        <v>95000</v>
      </c>
      <c r="N31" s="217">
        <v>57.52</v>
      </c>
      <c r="O31" s="133"/>
      <c r="P31" s="122">
        <f t="shared" ref="P31:P45" si="10">SUM(Q31,R31,S31)</f>
        <v>0</v>
      </c>
      <c r="Q31" s="133">
        <f>H31*0.95</f>
        <v>0</v>
      </c>
      <c r="R31" s="123"/>
      <c r="S31" s="123"/>
      <c r="T31" s="182">
        <f>SUM(U31,V31,W31)</f>
        <v>0</v>
      </c>
      <c r="U31" s="182">
        <f t="shared" ref="U31:U45" si="11">(D31+H31)-M31-Q31</f>
        <v>0</v>
      </c>
      <c r="V31" s="122">
        <f t="shared" ref="V31:V45" si="12">F31+J31-N31</f>
        <v>0</v>
      </c>
      <c r="W31" s="124"/>
    </row>
    <row r="32" spans="1:58" ht="57.75" customHeight="1" thickBot="1">
      <c r="A32" s="285"/>
      <c r="B32" s="169" t="s">
        <v>21</v>
      </c>
      <c r="C32" s="139" t="s">
        <v>32</v>
      </c>
      <c r="D32" s="125">
        <f>E32</f>
        <v>48750</v>
      </c>
      <c r="E32" s="126">
        <v>48750</v>
      </c>
      <c r="F32" s="126"/>
      <c r="G32" s="126"/>
      <c r="H32" s="127"/>
      <c r="I32" s="125">
        <f t="shared" si="8"/>
        <v>29.52</v>
      </c>
      <c r="J32" s="205">
        <v>29.52</v>
      </c>
      <c r="K32" s="127"/>
      <c r="L32" s="125">
        <f t="shared" si="9"/>
        <v>48779.519999999997</v>
      </c>
      <c r="M32" s="205">
        <v>48750</v>
      </c>
      <c r="N32" s="205">
        <v>29.52</v>
      </c>
      <c r="O32" s="127"/>
      <c r="P32" s="125">
        <f t="shared" si="10"/>
        <v>0</v>
      </c>
      <c r="Q32" s="127">
        <f>H32*0.95</f>
        <v>0</v>
      </c>
      <c r="R32" s="126"/>
      <c r="S32" s="126"/>
      <c r="T32" s="136">
        <f t="shared" ref="T32:T45" si="13">SUM(U32,V32,W32)</f>
        <v>0</v>
      </c>
      <c r="U32" s="136">
        <f t="shared" si="11"/>
        <v>0</v>
      </c>
      <c r="V32" s="125">
        <f t="shared" si="12"/>
        <v>0</v>
      </c>
      <c r="W32" s="128"/>
    </row>
    <row r="33" spans="1:23" ht="48" customHeight="1">
      <c r="A33" s="291" t="s">
        <v>13</v>
      </c>
      <c r="B33" s="170" t="s">
        <v>27</v>
      </c>
      <c r="C33" s="160" t="s">
        <v>28</v>
      </c>
      <c r="D33" s="122">
        <f>SUM(E33,F33,G33)</f>
        <v>68540</v>
      </c>
      <c r="E33" s="162">
        <v>68540</v>
      </c>
      <c r="F33" s="162"/>
      <c r="G33" s="162"/>
      <c r="H33" s="133"/>
      <c r="I33" s="161">
        <f t="shared" si="8"/>
        <v>44.5</v>
      </c>
      <c r="J33" s="217">
        <v>44.5</v>
      </c>
      <c r="K33" s="123"/>
      <c r="L33" s="161">
        <f t="shared" si="9"/>
        <v>68584.5</v>
      </c>
      <c r="M33" s="217">
        <v>68540</v>
      </c>
      <c r="N33" s="217">
        <v>44.5</v>
      </c>
      <c r="O33" s="133"/>
      <c r="P33" s="122">
        <f t="shared" si="10"/>
        <v>0</v>
      </c>
      <c r="Q33" s="133">
        <f>H33*0.95</f>
        <v>0</v>
      </c>
      <c r="R33" s="162"/>
      <c r="S33" s="162"/>
      <c r="T33" s="158">
        <f t="shared" si="13"/>
        <v>0</v>
      </c>
      <c r="U33" s="158">
        <f t="shared" si="11"/>
        <v>0</v>
      </c>
      <c r="V33" s="161">
        <f t="shared" si="12"/>
        <v>0</v>
      </c>
      <c r="W33" s="164"/>
    </row>
    <row r="34" spans="1:23" ht="48" customHeight="1" thickBot="1">
      <c r="A34" s="292"/>
      <c r="B34" s="169" t="s">
        <v>191</v>
      </c>
      <c r="C34" s="171" t="s">
        <v>35</v>
      </c>
      <c r="D34" s="125">
        <f>E34</f>
        <v>55000</v>
      </c>
      <c r="E34" s="165">
        <v>55000</v>
      </c>
      <c r="F34" s="165"/>
      <c r="G34" s="165"/>
      <c r="H34" s="127"/>
      <c r="I34" s="153">
        <f t="shared" si="8"/>
        <v>35.71</v>
      </c>
      <c r="J34" s="205">
        <v>35.71</v>
      </c>
      <c r="K34" s="126"/>
      <c r="L34" s="153">
        <f t="shared" si="9"/>
        <v>55035.71</v>
      </c>
      <c r="M34" s="205">
        <v>55000</v>
      </c>
      <c r="N34" s="205">
        <v>35.71</v>
      </c>
      <c r="O34" s="127"/>
      <c r="P34" s="153">
        <f t="shared" si="10"/>
        <v>0</v>
      </c>
      <c r="Q34" s="172">
        <f>H34*0.95</f>
        <v>0</v>
      </c>
      <c r="R34" s="165"/>
      <c r="S34" s="165"/>
      <c r="T34" s="136">
        <f t="shared" si="13"/>
        <v>0</v>
      </c>
      <c r="U34" s="136">
        <f t="shared" si="11"/>
        <v>0</v>
      </c>
      <c r="V34" s="153">
        <f t="shared" si="12"/>
        <v>0</v>
      </c>
      <c r="W34" s="166"/>
    </row>
    <row r="35" spans="1:23" ht="42" customHeight="1">
      <c r="A35" s="293" t="s">
        <v>157</v>
      </c>
      <c r="B35" s="173" t="s">
        <v>17</v>
      </c>
      <c r="C35" s="175" t="s">
        <v>33</v>
      </c>
      <c r="D35" s="122">
        <f>E35</f>
        <v>35000</v>
      </c>
      <c r="E35" s="162">
        <v>35000</v>
      </c>
      <c r="F35" s="162"/>
      <c r="G35" s="163"/>
      <c r="H35" s="163"/>
      <c r="I35" s="122">
        <f t="shared" si="8"/>
        <v>18.03</v>
      </c>
      <c r="J35" s="163">
        <v>18.03</v>
      </c>
      <c r="K35" s="162"/>
      <c r="L35" s="122">
        <f t="shared" si="9"/>
        <v>35018.03</v>
      </c>
      <c r="M35" s="163">
        <v>35000</v>
      </c>
      <c r="N35" s="163">
        <v>18.03</v>
      </c>
      <c r="O35" s="163"/>
      <c r="P35" s="122">
        <f t="shared" si="10"/>
        <v>0</v>
      </c>
      <c r="Q35" s="163"/>
      <c r="R35" s="162"/>
      <c r="S35" s="162"/>
      <c r="T35" s="158">
        <f t="shared" si="13"/>
        <v>0</v>
      </c>
      <c r="U35" s="158">
        <f t="shared" si="11"/>
        <v>0</v>
      </c>
      <c r="V35" s="122">
        <f t="shared" si="12"/>
        <v>0</v>
      </c>
      <c r="W35" s="164"/>
    </row>
    <row r="36" spans="1:23" ht="42" customHeight="1">
      <c r="A36" s="294"/>
      <c r="B36" s="147" t="s">
        <v>25</v>
      </c>
      <c r="C36" s="142" t="s">
        <v>26</v>
      </c>
      <c r="D36" s="25">
        <f>E36</f>
        <v>30000</v>
      </c>
      <c r="E36" s="141">
        <v>30000</v>
      </c>
      <c r="F36" s="141"/>
      <c r="G36" s="143"/>
      <c r="H36" s="143"/>
      <c r="I36" s="25">
        <f t="shared" si="8"/>
        <v>15.48</v>
      </c>
      <c r="J36" s="143">
        <v>15.48</v>
      </c>
      <c r="K36" s="141"/>
      <c r="L36" s="25">
        <f t="shared" si="9"/>
        <v>30015.48</v>
      </c>
      <c r="M36" s="143">
        <v>30000</v>
      </c>
      <c r="N36" s="143">
        <v>15.48</v>
      </c>
      <c r="O36" s="143"/>
      <c r="P36" s="25">
        <f t="shared" si="10"/>
        <v>0</v>
      </c>
      <c r="Q36" s="143"/>
      <c r="R36" s="141"/>
      <c r="S36" s="141"/>
      <c r="T36" s="132">
        <f t="shared" si="13"/>
        <v>0</v>
      </c>
      <c r="U36" s="132">
        <f t="shared" si="11"/>
        <v>0</v>
      </c>
      <c r="V36" s="25">
        <f t="shared" si="12"/>
        <v>0</v>
      </c>
      <c r="W36" s="144"/>
    </row>
    <row r="37" spans="1:23" ht="42" customHeight="1" thickBot="1">
      <c r="A37" s="295"/>
      <c r="B37" s="174" t="s">
        <v>20</v>
      </c>
      <c r="C37" s="139" t="s">
        <v>34</v>
      </c>
      <c r="D37" s="125">
        <f>E37</f>
        <v>29350</v>
      </c>
      <c r="E37" s="126">
        <v>29350</v>
      </c>
      <c r="F37" s="126"/>
      <c r="G37" s="127"/>
      <c r="H37" s="127"/>
      <c r="I37" s="125">
        <f t="shared" si="8"/>
        <v>15.6</v>
      </c>
      <c r="J37" s="127">
        <v>15.6</v>
      </c>
      <c r="K37" s="126"/>
      <c r="L37" s="125">
        <f t="shared" si="9"/>
        <v>29365.599999999999</v>
      </c>
      <c r="M37" s="127">
        <v>29350</v>
      </c>
      <c r="N37" s="127">
        <v>15.6</v>
      </c>
      <c r="O37" s="127"/>
      <c r="P37" s="125">
        <f t="shared" si="10"/>
        <v>0</v>
      </c>
      <c r="Q37" s="127"/>
      <c r="R37" s="126"/>
      <c r="S37" s="126"/>
      <c r="T37" s="136">
        <f>SUM(U37,V37,W37)</f>
        <v>0</v>
      </c>
      <c r="U37" s="136">
        <f>(D37+H37)-M37-Q37</f>
        <v>0</v>
      </c>
      <c r="V37" s="125">
        <f t="shared" si="12"/>
        <v>0</v>
      </c>
      <c r="W37" s="128"/>
    </row>
    <row r="38" spans="1:23" ht="42" customHeight="1">
      <c r="A38" s="286" t="s">
        <v>15</v>
      </c>
      <c r="B38" s="173" t="s">
        <v>45</v>
      </c>
      <c r="C38" s="223" t="s">
        <v>208</v>
      </c>
      <c r="D38" s="161">
        <v>0</v>
      </c>
      <c r="E38" s="162"/>
      <c r="F38" s="162"/>
      <c r="G38" s="163"/>
      <c r="H38" s="163">
        <v>1900000</v>
      </c>
      <c r="I38" s="103">
        <f>SUM(J38:K38)</f>
        <v>0</v>
      </c>
      <c r="J38" s="163"/>
      <c r="K38" s="162"/>
      <c r="L38" s="103">
        <f t="shared" si="9"/>
        <v>0</v>
      </c>
      <c r="M38" s="163"/>
      <c r="N38" s="163"/>
      <c r="O38" s="163"/>
      <c r="P38" s="103">
        <f t="shared" si="10"/>
        <v>0</v>
      </c>
      <c r="Q38" s="163"/>
      <c r="R38" s="162"/>
      <c r="S38" s="162"/>
      <c r="T38" s="132">
        <f t="shared" si="13"/>
        <v>1900000</v>
      </c>
      <c r="U38" s="132">
        <f t="shared" si="11"/>
        <v>1900000</v>
      </c>
      <c r="V38" s="103">
        <f t="shared" si="12"/>
        <v>0</v>
      </c>
      <c r="W38" s="164"/>
    </row>
    <row r="39" spans="1:23" ht="55.5" customHeight="1">
      <c r="A39" s="284"/>
      <c r="B39" s="196" t="s">
        <v>29</v>
      </c>
      <c r="C39" s="194" t="s">
        <v>30</v>
      </c>
      <c r="D39" s="103">
        <f t="shared" ref="D39:D45" si="14">E39</f>
        <v>100000</v>
      </c>
      <c r="E39" s="195">
        <v>100000</v>
      </c>
      <c r="F39" s="195"/>
      <c r="G39" s="195"/>
      <c r="H39" s="131"/>
      <c r="I39" s="103">
        <f>SUM(J39:K39)</f>
        <v>62.74</v>
      </c>
      <c r="J39" s="224">
        <v>62.74</v>
      </c>
      <c r="K39" s="195"/>
      <c r="L39" s="103">
        <f t="shared" si="9"/>
        <v>100062.74</v>
      </c>
      <c r="M39" s="224">
        <v>100000</v>
      </c>
      <c r="N39" s="224">
        <v>62.74</v>
      </c>
      <c r="O39" s="120"/>
      <c r="P39" s="103">
        <f t="shared" si="10"/>
        <v>0</v>
      </c>
      <c r="Q39" s="120"/>
      <c r="R39" s="195"/>
      <c r="S39" s="195"/>
      <c r="T39" s="132">
        <f t="shared" si="13"/>
        <v>0</v>
      </c>
      <c r="U39" s="132">
        <f t="shared" si="11"/>
        <v>0</v>
      </c>
      <c r="V39" s="103">
        <f t="shared" si="12"/>
        <v>0</v>
      </c>
      <c r="W39" s="201"/>
    </row>
    <row r="40" spans="1:23" ht="55.5" customHeight="1">
      <c r="A40" s="284"/>
      <c r="B40" s="197" t="s">
        <v>16</v>
      </c>
      <c r="C40" s="148" t="s">
        <v>36</v>
      </c>
      <c r="D40" s="103">
        <f t="shared" si="14"/>
        <v>75000</v>
      </c>
      <c r="E40" s="150">
        <v>75000</v>
      </c>
      <c r="F40" s="150"/>
      <c r="G40" s="150"/>
      <c r="H40" s="143"/>
      <c r="I40" s="149">
        <f>SUM(J40:K40)</f>
        <v>47.26</v>
      </c>
      <c r="J40" s="206">
        <v>47.26</v>
      </c>
      <c r="K40" s="150"/>
      <c r="L40" s="149">
        <f t="shared" si="9"/>
        <v>75047.259999999995</v>
      </c>
      <c r="M40" s="206">
        <v>75000</v>
      </c>
      <c r="N40" s="206">
        <v>47.26</v>
      </c>
      <c r="O40" s="151"/>
      <c r="P40" s="149">
        <f t="shared" si="10"/>
        <v>0</v>
      </c>
      <c r="Q40" s="151"/>
      <c r="R40" s="150"/>
      <c r="S40" s="150"/>
      <c r="T40" s="132">
        <f t="shared" si="13"/>
        <v>0</v>
      </c>
      <c r="U40" s="132">
        <f t="shared" si="11"/>
        <v>0</v>
      </c>
      <c r="V40" s="149">
        <f t="shared" si="12"/>
        <v>0</v>
      </c>
      <c r="W40" s="176"/>
    </row>
    <row r="41" spans="1:23" ht="55.5" customHeight="1">
      <c r="A41" s="284"/>
      <c r="B41" s="197" t="s">
        <v>189</v>
      </c>
      <c r="C41" s="148" t="s">
        <v>37</v>
      </c>
      <c r="D41" s="103">
        <f t="shared" si="14"/>
        <v>50000</v>
      </c>
      <c r="E41" s="150">
        <v>50000</v>
      </c>
      <c r="F41" s="150"/>
      <c r="G41" s="150"/>
      <c r="H41" s="143"/>
      <c r="I41" s="149">
        <f>SUM(J41,K40)</f>
        <v>31.37</v>
      </c>
      <c r="J41" s="206">
        <v>31.37</v>
      </c>
      <c r="K41" s="150"/>
      <c r="L41" s="149">
        <f t="shared" si="9"/>
        <v>50031.37</v>
      </c>
      <c r="M41" s="206">
        <v>50000</v>
      </c>
      <c r="N41" s="206">
        <v>31.37</v>
      </c>
      <c r="O41" s="151"/>
      <c r="P41" s="149">
        <f t="shared" si="10"/>
        <v>0</v>
      </c>
      <c r="Q41" s="151"/>
      <c r="R41" s="150"/>
      <c r="S41" s="150"/>
      <c r="T41" s="132">
        <f t="shared" si="13"/>
        <v>0</v>
      </c>
      <c r="U41" s="132">
        <f t="shared" si="11"/>
        <v>0</v>
      </c>
      <c r="V41" s="149">
        <f t="shared" si="12"/>
        <v>0</v>
      </c>
      <c r="W41" s="176"/>
    </row>
    <row r="42" spans="1:23" ht="55.5" customHeight="1" thickBot="1">
      <c r="A42" s="285"/>
      <c r="B42" s="198" t="s">
        <v>190</v>
      </c>
      <c r="C42" s="177" t="s">
        <v>37</v>
      </c>
      <c r="D42" s="178">
        <f t="shared" si="14"/>
        <v>50000</v>
      </c>
      <c r="E42" s="179">
        <v>50000</v>
      </c>
      <c r="F42" s="179"/>
      <c r="G42" s="179"/>
      <c r="H42" s="127"/>
      <c r="I42" s="178">
        <f>SUM(J42:K42)</f>
        <v>31.37</v>
      </c>
      <c r="J42" s="207">
        <v>31.37</v>
      </c>
      <c r="K42" s="179"/>
      <c r="L42" s="178">
        <f t="shared" si="9"/>
        <v>50031.37</v>
      </c>
      <c r="M42" s="207">
        <v>50000</v>
      </c>
      <c r="N42" s="207">
        <v>31.37</v>
      </c>
      <c r="O42" s="159"/>
      <c r="P42" s="178">
        <f t="shared" si="10"/>
        <v>0</v>
      </c>
      <c r="Q42" s="159"/>
      <c r="R42" s="179"/>
      <c r="S42" s="179"/>
      <c r="T42" s="136">
        <f t="shared" si="13"/>
        <v>0</v>
      </c>
      <c r="U42" s="136">
        <f t="shared" si="11"/>
        <v>0</v>
      </c>
      <c r="V42" s="178">
        <f t="shared" si="12"/>
        <v>0</v>
      </c>
      <c r="W42" s="180"/>
    </row>
    <row r="43" spans="1:23" ht="46.5" customHeight="1">
      <c r="A43" s="284" t="s">
        <v>196</v>
      </c>
      <c r="B43" s="189" t="s">
        <v>18</v>
      </c>
      <c r="C43" s="189" t="s">
        <v>38</v>
      </c>
      <c r="D43" s="199">
        <f t="shared" si="14"/>
        <v>35450</v>
      </c>
      <c r="E43" s="191">
        <v>35450</v>
      </c>
      <c r="F43" s="191"/>
      <c r="G43" s="191"/>
      <c r="H43" s="192"/>
      <c r="I43" s="190">
        <f>SUM(J43,K43)</f>
        <v>18.940000000000001</v>
      </c>
      <c r="J43" s="222">
        <v>18.940000000000001</v>
      </c>
      <c r="K43" s="192"/>
      <c r="L43" s="190">
        <f t="shared" si="9"/>
        <v>35468.94</v>
      </c>
      <c r="M43" s="222">
        <v>35450</v>
      </c>
      <c r="N43" s="222">
        <v>18.940000000000001</v>
      </c>
      <c r="O43" s="192"/>
      <c r="P43" s="190">
        <f t="shared" si="10"/>
        <v>0</v>
      </c>
      <c r="Q43" s="192"/>
      <c r="R43" s="191"/>
      <c r="S43" s="191"/>
      <c r="T43" s="200">
        <f t="shared" si="13"/>
        <v>0</v>
      </c>
      <c r="U43" s="200">
        <f t="shared" si="11"/>
        <v>0</v>
      </c>
      <c r="V43" s="190">
        <f t="shared" si="12"/>
        <v>0</v>
      </c>
      <c r="W43" s="193"/>
    </row>
    <row r="44" spans="1:23" ht="46.5" customHeight="1">
      <c r="A44" s="284"/>
      <c r="B44" s="142" t="s">
        <v>22</v>
      </c>
      <c r="C44" s="142" t="s">
        <v>39</v>
      </c>
      <c r="D44" s="103">
        <f t="shared" si="14"/>
        <v>20800</v>
      </c>
      <c r="E44" s="141">
        <v>20800</v>
      </c>
      <c r="F44" s="141"/>
      <c r="G44" s="141"/>
      <c r="H44" s="143"/>
      <c r="I44" s="152">
        <f>SUM(J44,K44)</f>
        <v>11.11</v>
      </c>
      <c r="J44" s="151">
        <v>11.11</v>
      </c>
      <c r="K44" s="143"/>
      <c r="L44" s="152">
        <f t="shared" si="9"/>
        <v>20811.11</v>
      </c>
      <c r="M44" s="151">
        <v>20800</v>
      </c>
      <c r="N44" s="151">
        <v>11.11</v>
      </c>
      <c r="O44" s="143"/>
      <c r="P44" s="152">
        <f t="shared" si="10"/>
        <v>0</v>
      </c>
      <c r="Q44" s="143"/>
      <c r="R44" s="141"/>
      <c r="S44" s="141"/>
      <c r="T44" s="132">
        <f t="shared" si="13"/>
        <v>0</v>
      </c>
      <c r="U44" s="132">
        <f t="shared" si="11"/>
        <v>0</v>
      </c>
      <c r="V44" s="152">
        <f t="shared" si="12"/>
        <v>0</v>
      </c>
      <c r="W44" s="144"/>
    </row>
    <row r="45" spans="1:23" ht="46.5" customHeight="1" thickBot="1">
      <c r="A45" s="285"/>
      <c r="B45" s="139" t="s">
        <v>23</v>
      </c>
      <c r="C45" s="139" t="s">
        <v>24</v>
      </c>
      <c r="D45" s="178">
        <f t="shared" si="14"/>
        <v>100230</v>
      </c>
      <c r="E45" s="126">
        <v>100230</v>
      </c>
      <c r="F45" s="126"/>
      <c r="G45" s="126"/>
      <c r="H45" s="127"/>
      <c r="I45" s="125">
        <f>SUM(J45,K45)</f>
        <v>53.55</v>
      </c>
      <c r="J45" s="159">
        <v>53.55</v>
      </c>
      <c r="K45" s="127"/>
      <c r="L45" s="125">
        <f t="shared" si="9"/>
        <v>100283.55</v>
      </c>
      <c r="M45" s="159">
        <v>100230</v>
      </c>
      <c r="N45" s="159">
        <v>53.55</v>
      </c>
      <c r="O45" s="127"/>
      <c r="P45" s="125">
        <f t="shared" si="10"/>
        <v>0</v>
      </c>
      <c r="Q45" s="127"/>
      <c r="R45" s="126"/>
      <c r="S45" s="126"/>
      <c r="T45" s="136">
        <f t="shared" si="13"/>
        <v>0</v>
      </c>
      <c r="U45" s="136">
        <f t="shared" si="11"/>
        <v>0</v>
      </c>
      <c r="V45" s="125">
        <f t="shared" si="12"/>
        <v>0</v>
      </c>
      <c r="W45" s="128"/>
    </row>
    <row r="46" spans="1:23">
      <c r="A46" s="302" t="s">
        <v>80</v>
      </c>
      <c r="B46" s="303"/>
      <c r="C46" s="304"/>
      <c r="D46" s="181">
        <f t="shared" ref="D46:W46" si="15">SUM(D31:D45)</f>
        <v>793120</v>
      </c>
      <c r="E46" s="181">
        <f t="shared" si="15"/>
        <v>793120</v>
      </c>
      <c r="F46" s="181">
        <f t="shared" si="15"/>
        <v>0</v>
      </c>
      <c r="G46" s="181">
        <f t="shared" si="15"/>
        <v>0</v>
      </c>
      <c r="H46" s="181">
        <f t="shared" si="15"/>
        <v>1900000</v>
      </c>
      <c r="I46" s="181">
        <f t="shared" si="15"/>
        <v>472.70000000000005</v>
      </c>
      <c r="J46" s="181">
        <f t="shared" si="15"/>
        <v>472.70000000000005</v>
      </c>
      <c r="K46" s="181">
        <f t="shared" si="15"/>
        <v>0</v>
      </c>
      <c r="L46" s="181">
        <f t="shared" si="15"/>
        <v>793592.70000000007</v>
      </c>
      <c r="M46" s="181">
        <f t="shared" si="15"/>
        <v>793120</v>
      </c>
      <c r="N46" s="181">
        <f t="shared" si="15"/>
        <v>472.70000000000005</v>
      </c>
      <c r="O46" s="181">
        <f t="shared" si="15"/>
        <v>0</v>
      </c>
      <c r="P46" s="181">
        <f t="shared" si="15"/>
        <v>0</v>
      </c>
      <c r="Q46" s="181">
        <f t="shared" si="15"/>
        <v>0</v>
      </c>
      <c r="R46" s="181">
        <f t="shared" si="15"/>
        <v>0</v>
      </c>
      <c r="S46" s="181">
        <f t="shared" si="15"/>
        <v>0</v>
      </c>
      <c r="T46" s="181">
        <f t="shared" si="15"/>
        <v>1900000</v>
      </c>
      <c r="U46" s="181">
        <f t="shared" si="15"/>
        <v>1900000</v>
      </c>
      <c r="V46" s="181">
        <f t="shared" si="15"/>
        <v>0</v>
      </c>
      <c r="W46" s="181">
        <f t="shared" si="15"/>
        <v>0</v>
      </c>
    </row>
    <row r="47" spans="1:23" ht="15" customHeight="1">
      <c r="A47" s="253" t="s">
        <v>125</v>
      </c>
      <c r="B47" s="254"/>
      <c r="C47" s="25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20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97" customFormat="1" ht="14.25">
      <c r="A48" s="299" t="s">
        <v>126</v>
      </c>
      <c r="B48" s="300"/>
      <c r="C48" s="301"/>
      <c r="D48" s="98">
        <f t="shared" ref="D48:W48" si="16">SUM(D11,D17,D28,D46)</f>
        <v>3182020</v>
      </c>
      <c r="E48" s="98">
        <f t="shared" si="16"/>
        <v>3182020</v>
      </c>
      <c r="F48" s="98">
        <f t="shared" si="16"/>
        <v>0</v>
      </c>
      <c r="G48" s="98">
        <f t="shared" si="16"/>
        <v>0</v>
      </c>
      <c r="H48" s="98">
        <f t="shared" si="16"/>
        <v>40400000</v>
      </c>
      <c r="I48" s="98">
        <f t="shared" si="16"/>
        <v>1208.0500000000002</v>
      </c>
      <c r="J48" s="98">
        <f t="shared" si="16"/>
        <v>1208.0500000000002</v>
      </c>
      <c r="K48" s="98">
        <f t="shared" si="16"/>
        <v>0</v>
      </c>
      <c r="L48" s="98">
        <f t="shared" si="16"/>
        <v>9330328.0500000007</v>
      </c>
      <c r="M48" s="98">
        <f t="shared" si="16"/>
        <v>9329120</v>
      </c>
      <c r="N48" s="98">
        <f t="shared" si="16"/>
        <v>1208.0500000000002</v>
      </c>
      <c r="O48" s="98">
        <f t="shared" si="16"/>
        <v>0</v>
      </c>
      <c r="P48" s="98">
        <f t="shared" si="16"/>
        <v>684000</v>
      </c>
      <c r="Q48" s="98">
        <f t="shared" si="16"/>
        <v>684000</v>
      </c>
      <c r="R48" s="98">
        <f t="shared" si="16"/>
        <v>0</v>
      </c>
      <c r="S48" s="98">
        <f t="shared" si="16"/>
        <v>0</v>
      </c>
      <c r="T48" s="98">
        <f t="shared" si="16"/>
        <v>33568900</v>
      </c>
      <c r="U48" s="98">
        <f t="shared" si="16"/>
        <v>33568900</v>
      </c>
      <c r="V48" s="98">
        <f t="shared" si="16"/>
        <v>0</v>
      </c>
      <c r="W48" s="98">
        <f t="shared" si="16"/>
        <v>0</v>
      </c>
    </row>
    <row r="49" spans="1:23" ht="25.9" customHeight="1">
      <c r="A49" s="258" t="s">
        <v>127</v>
      </c>
      <c r="B49" s="259"/>
      <c r="C49" s="26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>
      <c r="A50" s="1" t="s">
        <v>96</v>
      </c>
    </row>
    <row r="51" spans="1:23">
      <c r="A51" s="1" t="s">
        <v>128</v>
      </c>
    </row>
    <row r="52" spans="1:23">
      <c r="A52" s="1" t="s">
        <v>129</v>
      </c>
    </row>
    <row r="56" spans="1:23" ht="18.75">
      <c r="A56" s="108" t="s">
        <v>155</v>
      </c>
      <c r="B56" s="109"/>
      <c r="C56" s="110"/>
      <c r="D56" s="110"/>
      <c r="E56" s="109" t="s">
        <v>153</v>
      </c>
    </row>
    <row r="57" spans="1:23" ht="18.75">
      <c r="A57" s="108"/>
      <c r="B57" s="109"/>
      <c r="C57" s="110"/>
      <c r="D57" s="110"/>
      <c r="E57" s="109"/>
    </row>
    <row r="58" spans="1:23" ht="18.75">
      <c r="A58" s="110"/>
      <c r="B58" s="110"/>
      <c r="C58" s="110"/>
      <c r="D58" s="110"/>
      <c r="E58" s="110"/>
    </row>
    <row r="59" spans="1:23" ht="18.75">
      <c r="A59" s="111" t="s">
        <v>154</v>
      </c>
      <c r="B59" s="112"/>
      <c r="C59" s="110"/>
      <c r="D59" s="110"/>
      <c r="E59" s="112" t="s">
        <v>5</v>
      </c>
    </row>
  </sheetData>
  <mergeCells count="41">
    <mergeCell ref="A49:C49"/>
    <mergeCell ref="A48:C48"/>
    <mergeCell ref="A47:C47"/>
    <mergeCell ref="A46:C46"/>
    <mergeCell ref="H4:H6"/>
    <mergeCell ref="A12:C12"/>
    <mergeCell ref="A13:W13"/>
    <mergeCell ref="A33:A34"/>
    <mergeCell ref="A38:A42"/>
    <mergeCell ref="A35:A37"/>
    <mergeCell ref="A19:W19"/>
    <mergeCell ref="L4:O4"/>
    <mergeCell ref="A4:A6"/>
    <mergeCell ref="C4:C6"/>
    <mergeCell ref="B4:B6"/>
    <mergeCell ref="A43:A45"/>
    <mergeCell ref="A31:A32"/>
    <mergeCell ref="A30:W30"/>
    <mergeCell ref="A29:C29"/>
    <mergeCell ref="A28:C28"/>
    <mergeCell ref="T4:W4"/>
    <mergeCell ref="B8:W8"/>
    <mergeCell ref="A11:C11"/>
    <mergeCell ref="A22:A27"/>
    <mergeCell ref="A18:C18"/>
    <mergeCell ref="A17:C17"/>
    <mergeCell ref="U5:W5"/>
    <mergeCell ref="J5:K5"/>
    <mergeCell ref="L5:L6"/>
    <mergeCell ref="M5:O5"/>
    <mergeCell ref="P5:P6"/>
    <mergeCell ref="V1:W1"/>
    <mergeCell ref="D2:W2"/>
    <mergeCell ref="I4:K4"/>
    <mergeCell ref="E5:G5"/>
    <mergeCell ref="T5:T6"/>
    <mergeCell ref="Q5:S5"/>
    <mergeCell ref="D5:D6"/>
    <mergeCell ref="I5:I6"/>
    <mergeCell ref="D4:G4"/>
    <mergeCell ref="P4:S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144</v>
      </c>
    </row>
    <row r="4" spans="1:14" ht="231.6" customHeight="1">
      <c r="A4" s="20" t="s">
        <v>130</v>
      </c>
      <c r="B4" s="20" t="s">
        <v>131</v>
      </c>
      <c r="C4" s="20" t="s">
        <v>132</v>
      </c>
      <c r="D4" s="20" t="s">
        <v>133</v>
      </c>
      <c r="E4" s="20" t="s">
        <v>134</v>
      </c>
      <c r="F4" s="20" t="s">
        <v>135</v>
      </c>
      <c r="G4" s="20" t="s">
        <v>143</v>
      </c>
      <c r="H4" s="20" t="s">
        <v>136</v>
      </c>
      <c r="I4" s="20" t="s">
        <v>137</v>
      </c>
      <c r="J4" s="20" t="s">
        <v>138</v>
      </c>
      <c r="K4" s="20" t="s">
        <v>139</v>
      </c>
      <c r="L4" s="20" t="s">
        <v>140</v>
      </c>
      <c r="M4" s="20" t="s">
        <v>141</v>
      </c>
      <c r="N4" s="20" t="s">
        <v>142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50" t="s">
        <v>146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80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46" t="s">
        <v>89</v>
      </c>
      <c r="B10" s="247"/>
      <c r="C10" s="247"/>
      <c r="D10" s="24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50" t="s">
        <v>147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2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80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46" t="s">
        <v>90</v>
      </c>
      <c r="B15" s="247"/>
      <c r="C15" s="247"/>
      <c r="D15" s="24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113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5" t="s">
        <v>145</v>
      </c>
      <c r="B17" s="306"/>
      <c r="C17" s="306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96</v>
      </c>
    </row>
    <row r="20" spans="1:14">
      <c r="A20" s="1" t="s">
        <v>148</v>
      </c>
    </row>
    <row r="21" spans="1:14">
      <c r="A21" s="1" t="s">
        <v>149</v>
      </c>
    </row>
    <row r="24" spans="1:14" ht="15.75">
      <c r="A24" s="104" t="s">
        <v>155</v>
      </c>
      <c r="B24" s="105"/>
      <c r="C24" s="4"/>
      <c r="D24" s="4"/>
      <c r="E24" s="105" t="s">
        <v>1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154</v>
      </c>
      <c r="B27" s="106"/>
      <c r="C27" s="4"/>
      <c r="D27" s="4"/>
      <c r="E27" s="106" t="s">
        <v>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16" sqref="T16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158</v>
      </c>
    </row>
    <row r="2" spans="1:26" ht="20.25" customHeight="1">
      <c r="A2" s="356" t="s">
        <v>50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159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160</v>
      </c>
    </row>
    <row r="6" spans="1:26" ht="15" customHeight="1">
      <c r="A6" s="336" t="s">
        <v>161</v>
      </c>
      <c r="B6" s="358" t="s">
        <v>162</v>
      </c>
      <c r="C6" s="319" t="s">
        <v>163</v>
      </c>
      <c r="D6" s="360" t="s">
        <v>164</v>
      </c>
      <c r="E6" s="307" t="s">
        <v>197</v>
      </c>
      <c r="F6" s="308"/>
      <c r="G6" s="308"/>
      <c r="H6" s="309"/>
      <c r="I6" s="360" t="s">
        <v>165</v>
      </c>
      <c r="J6" s="307" t="s">
        <v>198</v>
      </c>
      <c r="K6" s="307" t="s">
        <v>166</v>
      </c>
      <c r="L6" s="325"/>
      <c r="M6" s="326"/>
      <c r="N6" s="340" t="s">
        <v>167</v>
      </c>
      <c r="O6" s="341"/>
      <c r="P6" s="342"/>
      <c r="Q6" s="307" t="s">
        <v>168</v>
      </c>
      <c r="R6" s="325"/>
      <c r="S6" s="326"/>
      <c r="T6" s="307" t="s">
        <v>42</v>
      </c>
      <c r="U6" s="326"/>
      <c r="V6" s="350" t="s">
        <v>43</v>
      </c>
      <c r="W6" s="351"/>
      <c r="X6" s="352"/>
      <c r="Y6" s="352"/>
      <c r="Z6" s="337" t="s">
        <v>44</v>
      </c>
    </row>
    <row r="7" spans="1:26" ht="12" customHeight="1" thickBot="1">
      <c r="A7" s="357"/>
      <c r="B7" s="359"/>
      <c r="C7" s="324"/>
      <c r="D7" s="361"/>
      <c r="E7" s="310"/>
      <c r="F7" s="311"/>
      <c r="G7" s="311"/>
      <c r="H7" s="312"/>
      <c r="I7" s="361"/>
      <c r="J7" s="323"/>
      <c r="K7" s="327"/>
      <c r="L7" s="328"/>
      <c r="M7" s="329"/>
      <c r="N7" s="343"/>
      <c r="O7" s="344"/>
      <c r="P7" s="345"/>
      <c r="Q7" s="330"/>
      <c r="R7" s="331"/>
      <c r="S7" s="332"/>
      <c r="T7" s="323"/>
      <c r="U7" s="346"/>
      <c r="V7" s="353"/>
      <c r="W7" s="354"/>
      <c r="X7" s="355"/>
      <c r="Y7" s="355"/>
      <c r="Z7" s="338"/>
    </row>
    <row r="8" spans="1:26" ht="15.75" customHeight="1" thickBot="1">
      <c r="A8" s="357"/>
      <c r="B8" s="359"/>
      <c r="C8" s="324"/>
      <c r="D8" s="361"/>
      <c r="E8" s="336" t="s">
        <v>169</v>
      </c>
      <c r="F8" s="347" t="s">
        <v>58</v>
      </c>
      <c r="G8" s="348"/>
      <c r="H8" s="362"/>
      <c r="I8" s="361"/>
      <c r="J8" s="324"/>
      <c r="K8" s="317" t="s">
        <v>170</v>
      </c>
      <c r="L8" s="315" t="s">
        <v>171</v>
      </c>
      <c r="M8" s="319" t="s">
        <v>172</v>
      </c>
      <c r="N8" s="317" t="s">
        <v>170</v>
      </c>
      <c r="O8" s="319" t="s">
        <v>171</v>
      </c>
      <c r="P8" s="321" t="s">
        <v>172</v>
      </c>
      <c r="Q8" s="317" t="s">
        <v>170</v>
      </c>
      <c r="R8" s="319" t="s">
        <v>171</v>
      </c>
      <c r="S8" s="321" t="s">
        <v>172</v>
      </c>
      <c r="T8" s="327"/>
      <c r="U8" s="329"/>
      <c r="V8" s="313" t="s">
        <v>169</v>
      </c>
      <c r="W8" s="347" t="s">
        <v>58</v>
      </c>
      <c r="X8" s="348"/>
      <c r="Y8" s="349"/>
      <c r="Z8" s="338"/>
    </row>
    <row r="9" spans="1:26" ht="23.25" customHeight="1" thickBot="1">
      <c r="A9" s="316"/>
      <c r="B9" s="359"/>
      <c r="C9" s="320"/>
      <c r="D9" s="318"/>
      <c r="E9" s="316"/>
      <c r="F9" s="36" t="s">
        <v>170</v>
      </c>
      <c r="G9" s="37" t="s">
        <v>171</v>
      </c>
      <c r="H9" s="37" t="s">
        <v>172</v>
      </c>
      <c r="I9" s="318"/>
      <c r="J9" s="324"/>
      <c r="K9" s="318"/>
      <c r="L9" s="316"/>
      <c r="M9" s="320"/>
      <c r="N9" s="318"/>
      <c r="O9" s="320"/>
      <c r="P9" s="322"/>
      <c r="Q9" s="318"/>
      <c r="R9" s="320"/>
      <c r="S9" s="322"/>
      <c r="T9" s="38" t="s">
        <v>171</v>
      </c>
      <c r="U9" s="39" t="s">
        <v>172</v>
      </c>
      <c r="V9" s="314"/>
      <c r="W9" s="36" t="s">
        <v>170</v>
      </c>
      <c r="X9" s="37" t="s">
        <v>171</v>
      </c>
      <c r="Y9" s="39" t="s">
        <v>172</v>
      </c>
      <c r="Z9" s="339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33" t="s">
        <v>173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5"/>
    </row>
    <row r="12" spans="1:26" ht="28.5" customHeight="1">
      <c r="A12" s="366" t="s">
        <v>174</v>
      </c>
      <c r="B12" s="367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175</v>
      </c>
      <c r="C13" s="52" t="s">
        <v>176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203">
        <v>14</v>
      </c>
      <c r="R13" s="54"/>
      <c r="S13" s="54"/>
      <c r="T13" s="54"/>
      <c r="U13" s="54"/>
      <c r="V13" s="56">
        <f>W13</f>
        <v>0</v>
      </c>
      <c r="W13" s="56">
        <f>F13+Q14</f>
        <v>0</v>
      </c>
      <c r="X13" s="54"/>
      <c r="Y13" s="54"/>
      <c r="Z13" s="57"/>
    </row>
    <row r="14" spans="1:26" ht="27" customHeight="1" thickBot="1">
      <c r="A14" s="378" t="s">
        <v>177</v>
      </c>
      <c r="B14" s="379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>14</f>
        <v>14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>V13</f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68" t="s">
        <v>178</v>
      </c>
      <c r="B15" s="369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179</v>
      </c>
      <c r="C16" s="70" t="s">
        <v>180</v>
      </c>
      <c r="D16" s="59"/>
      <c r="E16" s="60">
        <f>F16+G16</f>
        <v>8000</v>
      </c>
      <c r="F16" s="60">
        <v>8000</v>
      </c>
      <c r="G16" s="60"/>
      <c r="H16" s="60"/>
      <c r="I16" s="71" t="s">
        <v>181</v>
      </c>
      <c r="J16" s="60"/>
      <c r="K16" s="60"/>
      <c r="L16" s="60"/>
      <c r="M16" s="60"/>
      <c r="N16" s="60"/>
      <c r="O16" s="60"/>
      <c r="P16" s="60"/>
      <c r="Q16" s="204">
        <v>-8000</v>
      </c>
      <c r="R16" s="60"/>
      <c r="S16" s="60"/>
      <c r="T16" s="60"/>
      <c r="U16" s="60"/>
      <c r="V16" s="60">
        <f>W16</f>
        <v>0</v>
      </c>
      <c r="W16" s="76">
        <f>F16+Q16</f>
        <v>0</v>
      </c>
      <c r="X16" s="60"/>
      <c r="Y16" s="72"/>
      <c r="Z16" s="73"/>
    </row>
    <row r="17" spans="1:26" ht="39.75" customHeight="1" thickBot="1">
      <c r="A17" s="370" t="s">
        <v>182</v>
      </c>
      <c r="B17" s="371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>-8000</f>
        <v>-8000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0</v>
      </c>
      <c r="W17" s="76">
        <f>F17+Q17</f>
        <v>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76" t="s">
        <v>183</v>
      </c>
      <c r="B18" s="377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-7986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73" t="s">
        <v>184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64" t="s">
        <v>185</v>
      </c>
      <c r="B21" s="36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152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72" t="s">
        <v>153</v>
      </c>
      <c r="R24" s="372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186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72" t="s">
        <v>5</v>
      </c>
      <c r="R27" s="372"/>
      <c r="S27" s="372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63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6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I6:I9"/>
    <mergeCell ref="P8:P9"/>
    <mergeCell ref="A11:Z11"/>
    <mergeCell ref="E8:E9"/>
    <mergeCell ref="N8:N9"/>
    <mergeCell ref="Z6:Z9"/>
    <mergeCell ref="N6:P7"/>
    <mergeCell ref="M8:M9"/>
    <mergeCell ref="T6:U8"/>
    <mergeCell ref="W8:Y8"/>
    <mergeCell ref="R8:R9"/>
    <mergeCell ref="V6:Y7"/>
    <mergeCell ref="E6:H7"/>
    <mergeCell ref="V8:V9"/>
    <mergeCell ref="L8:L9"/>
    <mergeCell ref="Q8:Q9"/>
    <mergeCell ref="K8:K9"/>
    <mergeCell ref="O8:O9"/>
    <mergeCell ref="S8:S9"/>
    <mergeCell ref="J6:J9"/>
    <mergeCell ref="K6:M7"/>
    <mergeCell ref="Q6:S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2022-09-06T07:26:14Z</cp:lastPrinted>
  <dcterms:created xsi:type="dcterms:W3CDTF">2006-09-16T00:00:00Z</dcterms:created>
  <dcterms:modified xsi:type="dcterms:W3CDTF">2022-09-06T07:26:22Z</dcterms:modified>
</cp:coreProperties>
</file>