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3'!$A$1:$W$77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S18" i="3"/>
  <c r="R18"/>
  <c r="Q18"/>
  <c r="P18"/>
  <c r="D21"/>
  <c r="E21"/>
  <c r="F21"/>
  <c r="G21"/>
  <c r="H21"/>
  <c r="I21"/>
  <c r="J21"/>
  <c r="K21"/>
  <c r="L21"/>
  <c r="M21"/>
  <c r="N21"/>
  <c r="O21"/>
  <c r="Q17"/>
  <c r="Q21"/>
  <c r="P17"/>
  <c r="P21"/>
  <c r="S17"/>
  <c r="R17"/>
  <c r="L17"/>
  <c r="I17"/>
  <c r="V32" i="4"/>
  <c r="U32"/>
  <c r="T32"/>
  <c r="P32"/>
  <c r="L32"/>
  <c r="I32"/>
  <c r="D32"/>
  <c r="V62"/>
  <c r="U62"/>
  <c r="T62"/>
  <c r="P62"/>
  <c r="L62"/>
  <c r="I62"/>
  <c r="U58"/>
  <c r="T58"/>
  <c r="P58"/>
  <c r="L58"/>
  <c r="I58"/>
  <c r="J64"/>
  <c r="L50"/>
  <c r="L51"/>
  <c r="P50"/>
  <c r="P51"/>
  <c r="U50"/>
  <c r="T50"/>
  <c r="V29"/>
  <c r="U29"/>
  <c r="T29"/>
  <c r="P29"/>
  <c r="L29"/>
  <c r="I29"/>
  <c r="N64"/>
  <c r="O64"/>
  <c r="V57"/>
  <c r="V59"/>
  <c r="U59"/>
  <c r="P59"/>
  <c r="L59"/>
  <c r="I59"/>
  <c r="T59"/>
  <c r="V34"/>
  <c r="U34"/>
  <c r="T34"/>
  <c r="P34"/>
  <c r="L34"/>
  <c r="I34"/>
  <c r="U57"/>
  <c r="T57"/>
  <c r="P57"/>
  <c r="L57"/>
  <c r="I57"/>
  <c r="V46"/>
  <c r="U46"/>
  <c r="P46"/>
  <c r="L46"/>
  <c r="I46"/>
  <c r="P45"/>
  <c r="L45"/>
  <c r="I45"/>
  <c r="V45"/>
  <c r="U45"/>
  <c r="T45"/>
  <c r="V38"/>
  <c r="U38"/>
  <c r="T38"/>
  <c r="P38"/>
  <c r="L38"/>
  <c r="I38"/>
  <c r="U56"/>
  <c r="V55"/>
  <c r="V56"/>
  <c r="P56"/>
  <c r="L56"/>
  <c r="I56"/>
  <c r="V39"/>
  <c r="U39"/>
  <c r="P39"/>
  <c r="L39"/>
  <c r="I39"/>
  <c r="O10" i="2"/>
  <c r="P10"/>
  <c r="N10"/>
  <c r="N12"/>
  <c r="D49" i="4"/>
  <c r="I49"/>
  <c r="L49"/>
  <c r="P49"/>
  <c r="U49"/>
  <c r="V49"/>
  <c r="T49"/>
  <c r="D51"/>
  <c r="I51"/>
  <c r="U51"/>
  <c r="V51"/>
  <c r="T51"/>
  <c r="V40"/>
  <c r="U40"/>
  <c r="U41"/>
  <c r="P37"/>
  <c r="P40"/>
  <c r="P41"/>
  <c r="L37"/>
  <c r="L40"/>
  <c r="L41"/>
  <c r="I37"/>
  <c r="I40"/>
  <c r="I41"/>
  <c r="T46"/>
  <c r="T56"/>
  <c r="T39"/>
  <c r="T40"/>
  <c r="L9" i="2"/>
  <c r="M9"/>
  <c r="J9"/>
  <c r="L20" i="3"/>
  <c r="I20"/>
  <c r="P54" i="4"/>
  <c r="P55"/>
  <c r="P60"/>
  <c r="L54"/>
  <c r="L55"/>
  <c r="I54"/>
  <c r="I55"/>
  <c r="U55"/>
  <c r="T55"/>
  <c r="U43"/>
  <c r="I43"/>
  <c r="L43"/>
  <c r="P43"/>
  <c r="V43"/>
  <c r="V37"/>
  <c r="U37"/>
  <c r="V54"/>
  <c r="U54"/>
  <c r="T43"/>
  <c r="T37"/>
  <c r="T54"/>
  <c r="O9" i="2"/>
  <c r="O12"/>
  <c r="V36" i="4"/>
  <c r="P36"/>
  <c r="L36"/>
  <c r="I36"/>
  <c r="U36"/>
  <c r="V63"/>
  <c r="U63"/>
  <c r="P63"/>
  <c r="L63"/>
  <c r="I63"/>
  <c r="Q20" i="3"/>
  <c r="P20"/>
  <c r="V53" i="4"/>
  <c r="P53"/>
  <c r="L53"/>
  <c r="L60"/>
  <c r="I53"/>
  <c r="U53"/>
  <c r="T53"/>
  <c r="V33"/>
  <c r="P33"/>
  <c r="L33"/>
  <c r="I33"/>
  <c r="U33"/>
  <c r="U52"/>
  <c r="U61"/>
  <c r="U35"/>
  <c r="V60"/>
  <c r="V61"/>
  <c r="P61"/>
  <c r="L61"/>
  <c r="I60"/>
  <c r="I61"/>
  <c r="V52"/>
  <c r="P35"/>
  <c r="L35"/>
  <c r="I35"/>
  <c r="I52"/>
  <c r="L52"/>
  <c r="P52"/>
  <c r="V35"/>
  <c r="F64"/>
  <c r="G64"/>
  <c r="H64"/>
  <c r="K64"/>
  <c r="M64"/>
  <c r="Q64"/>
  <c r="R64"/>
  <c r="S64"/>
  <c r="W64"/>
  <c r="E64"/>
  <c r="U42"/>
  <c r="V42"/>
  <c r="P42"/>
  <c r="L42"/>
  <c r="I42"/>
  <c r="V48"/>
  <c r="P48"/>
  <c r="L48"/>
  <c r="I48"/>
  <c r="U48"/>
  <c r="U16"/>
  <c r="D14"/>
  <c r="U14"/>
  <c r="D9" i="3"/>
  <c r="I9"/>
  <c r="L9"/>
  <c r="D10"/>
  <c r="I10"/>
  <c r="L10"/>
  <c r="D11"/>
  <c r="Q11"/>
  <c r="I11"/>
  <c r="L11"/>
  <c r="D12"/>
  <c r="Q12"/>
  <c r="I12"/>
  <c r="L12"/>
  <c r="V44" i="4"/>
  <c r="P44"/>
  <c r="L44"/>
  <c r="I44"/>
  <c r="U44"/>
  <c r="V41"/>
  <c r="T41"/>
  <c r="V31"/>
  <c r="P31"/>
  <c r="L31"/>
  <c r="I31"/>
  <c r="D31"/>
  <c r="U31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47"/>
  <c r="U47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47"/>
  <c r="I22"/>
  <c r="I21"/>
  <c r="I23"/>
  <c r="I16"/>
  <c r="V47"/>
  <c r="P47"/>
  <c r="L47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6"/>
  <c r="P21"/>
  <c r="P22"/>
  <c r="P23"/>
  <c r="L23"/>
  <c r="L21"/>
  <c r="P17"/>
  <c r="Q19" i="3"/>
  <c r="N14"/>
  <c r="J14"/>
  <c r="S19"/>
  <c r="S21"/>
  <c r="R19"/>
  <c r="L19"/>
  <c r="I14"/>
  <c r="I19"/>
  <c r="S12"/>
  <c r="S11"/>
  <c r="S10"/>
  <c r="S9"/>
  <c r="R12"/>
  <c r="R11"/>
  <c r="R10"/>
  <c r="R9"/>
  <c r="O14"/>
  <c r="M14"/>
  <c r="M23"/>
  <c r="K14"/>
  <c r="K23"/>
  <c r="H14"/>
  <c r="G14"/>
  <c r="F14"/>
  <c r="F23"/>
  <c r="E14"/>
  <c r="E23"/>
  <c r="Q9"/>
  <c r="P9"/>
  <c r="D24" i="4"/>
  <c r="K12" i="2"/>
  <c r="N11"/>
  <c r="Q10" i="3"/>
  <c r="L14"/>
  <c r="L17" i="4"/>
  <c r="T47"/>
  <c r="F66"/>
  <c r="D17"/>
  <c r="Q66"/>
  <c r="K66"/>
  <c r="I17"/>
  <c r="V17"/>
  <c r="R14" i="3"/>
  <c r="S14"/>
  <c r="S23"/>
  <c r="P11"/>
  <c r="D14"/>
  <c r="V64" i="4"/>
  <c r="P24"/>
  <c r="V24"/>
  <c r="D64"/>
  <c r="D66"/>
  <c r="P10" i="3"/>
  <c r="L23"/>
  <c r="P19"/>
  <c r="V18" i="7"/>
  <c r="I12" i="2"/>
  <c r="H9"/>
  <c r="H12"/>
  <c r="Q14" i="3"/>
  <c r="T52" i="4"/>
  <c r="I23" i="3"/>
  <c r="G66" i="4"/>
  <c r="W66"/>
  <c r="G18" i="7"/>
  <c r="P12" i="3"/>
  <c r="T61" i="4"/>
  <c r="J23" i="3"/>
  <c r="N9" i="2"/>
  <c r="B7" i="1"/>
  <c r="B5"/>
  <c r="T36" i="4"/>
  <c r="L64"/>
  <c r="T42"/>
  <c r="T63"/>
  <c r="R21" i="3"/>
  <c r="R23"/>
  <c r="U30" i="4"/>
  <c r="T30"/>
  <c r="T44"/>
  <c r="T48"/>
  <c r="T35"/>
  <c r="U28"/>
  <c r="T28"/>
  <c r="U60"/>
  <c r="T60"/>
  <c r="T33"/>
  <c r="P64"/>
  <c r="P66"/>
  <c r="N23" i="3"/>
  <c r="H23"/>
  <c r="D23"/>
  <c r="G23"/>
  <c r="O23"/>
  <c r="T23" i="4"/>
  <c r="T21"/>
  <c r="T14"/>
  <c r="L24"/>
  <c r="I24"/>
  <c r="T22"/>
  <c r="T20"/>
  <c r="U24"/>
  <c r="B18" i="1"/>
  <c r="U17" i="4"/>
  <c r="B17" i="1"/>
  <c r="O66" i="4"/>
  <c r="R66"/>
  <c r="H66"/>
  <c r="N66"/>
  <c r="S66"/>
  <c r="M66"/>
  <c r="J66"/>
  <c r="T15"/>
  <c r="I64"/>
  <c r="B12" i="1"/>
  <c r="T31" i="4"/>
  <c r="W14" i="7"/>
  <c r="W18"/>
  <c r="V66" i="4"/>
  <c r="T17"/>
  <c r="P14" i="3"/>
  <c r="P23"/>
  <c r="L66" i="4"/>
  <c r="U64"/>
  <c r="U66"/>
  <c r="B26" i="1"/>
  <c r="T64" i="4"/>
  <c r="T24"/>
  <c r="B13" i="1"/>
  <c r="B10"/>
  <c r="I66" i="4"/>
  <c r="Q23" i="3"/>
  <c r="B19" i="1"/>
  <c r="B14"/>
  <c r="T66" i="4"/>
  <c r="B27" i="1"/>
  <c r="B24"/>
</calcChain>
</file>

<file path=xl/sharedStrings.xml><?xml version="1.0" encoding="utf-8"?>
<sst xmlns="http://schemas.openxmlformats.org/spreadsheetml/2006/main" count="384" uniqueCount="254">
  <si>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</si>
  <si>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</si>
  <si>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</si>
  <si>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</si>
  <si>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</si>
  <si>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</si>
  <si>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</si>
  <si>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</si>
  <si>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</si>
  <si>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</si>
  <si>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</si>
  <si>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</si>
  <si>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</si>
  <si>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</si>
  <si>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</si>
  <si>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</si>
  <si>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</si>
  <si>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</si>
  <si>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</si>
  <si>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</si>
  <si>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</si>
  <si>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</si>
  <si>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</si>
  <si>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</si>
  <si>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</si>
  <si>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</si>
  <si>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</si>
  <si>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</si>
  <si>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</si>
  <si>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</si>
  <si>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</si>
  <si>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</si>
  <si>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</si>
  <si>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</si>
  <si>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</si>
  <si>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</si>
  <si>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</si>
  <si>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</si>
  <si>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</si>
  <si>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</si>
  <si>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</si>
  <si>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</si>
  <si>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</si>
  <si>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</si>
  <si>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</si>
  <si>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</si>
  <si>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</si>
  <si>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</si>
  <si>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</si>
  <si>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</si>
  <si>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</si>
  <si>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</si>
  <si>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</si>
  <si>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</si>
  <si>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</si>
  <si>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</si>
  <si>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</si>
  <si>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</si>
  <si>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</si>
  <si>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</si>
  <si>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</si>
  <si>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</si>
  <si>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</si>
  <si>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</si>
  <si>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</si>
  <si>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</si>
  <si>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</si>
  <si>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</si>
  <si>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</si>
  <si>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</si>
  <si>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</si>
  <si>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</si>
  <si>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</si>
  <si>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</si>
  <si>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</si>
  <si>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</si>
  <si>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</si>
  <si>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</si>
  <si>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</si>
  <si>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</si>
  <si>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</si>
  <si>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</si>
  <si>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</si>
  <si>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</si>
  <si>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</si>
  <si>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</si>
  <si>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</si>
  <si>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</si>
  <si>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</si>
  <si>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</si>
  <si>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</si>
  <si>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</si>
  <si>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</si>
  <si>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</si>
  <si>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</si>
  <si>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</si>
  <si>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</si>
  <si>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</si>
  <si>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</si>
  <si>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</si>
  <si>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</si>
  <si>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</si>
  <si>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</si>
  <si>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</si>
  <si>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</si>
  <si>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</si>
  <si>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</si>
  <si>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</si>
  <si>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</si>
  <si>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</si>
  <si>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</si>
  <si>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</si>
  <si>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</si>
  <si>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</si>
  <si>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</si>
  <si>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</si>
  <si>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</si>
  <si>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</si>
  <si>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</si>
  <si>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</si>
  <si>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</si>
  <si>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</si>
  <si>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</si>
  <si>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</si>
  <si>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</si>
  <si>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</si>
  <si>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</si>
  <si>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</si>
  <si>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</si>
  <si>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</si>
  <si>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</si>
  <si>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</si>
  <si>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</si>
  <si>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</si>
  <si>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</si>
  <si>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</si>
  <si>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</si>
  <si>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</si>
  <si>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</si>
  <si>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</si>
  <si>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</si>
  <si>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</si>
  <si>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</si>
  <si>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</si>
  <si>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</si>
  <si>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</si>
  <si>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</si>
  <si>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</si>
  <si>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</si>
  <si>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сентября 2020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</si>
  <si>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сентября  2020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</si>
  <si>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сентября  2020 года </t>
  </si>
  <si>
    <t>договор №17 от 03.08.2020</t>
  </si>
  <si>
    <t>600000 под 0,1% до 01.12.2020</t>
  </si>
  <si>
    <t>Информация о задолженности по бюджетным кредитам юридическим лиам, выданным из бюджета Каневского района по состоянию на 01.09.2020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</si>
  <si>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</si>
  <si>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</si>
  <si>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</si>
  <si>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</si>
  <si>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</si>
  <si>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600000 воврат до01.10.2020 под 0,1 %</t>
  </si>
  <si>
    <t>4000000 руб. возврат 01.11.2022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</si>
  <si>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</si>
  <si>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</si>
  <si>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</si>
  <si>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</si>
  <si>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</si>
  <si>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</si>
  <si>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</si>
  <si>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</si>
  <si>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</si>
  <si>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</si>
  <si>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</si>
  <si>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</si>
  <si>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</si>
  <si>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</si>
  <si>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</si>
  <si>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</si>
  <si>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</si>
  <si>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</si>
  <si>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</si>
  <si>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</si>
  <si>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</si>
  <si>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</si>
  <si>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</si>
  <si>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</si>
  <si>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</si>
  <si>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</si>
  <si>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</si>
  <si>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</si>
  <si>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</si>
  <si>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</si>
  <si>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</si>
  <si>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</si>
  <si>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</si>
  <si>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</si>
  <si>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</si>
  <si>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</si>
  <si>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</si>
  <si>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</si>
  <si>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Договор №4 от 23.05.2019</t>
  </si>
  <si>
    <t>на сумму 800 000,00 руб. под 0,1% до 15.05..2020 г.</t>
  </si>
  <si>
    <t>Задолженность на 01.01.19.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</si>
  <si>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</si>
  <si>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</si>
  <si>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</si>
  <si>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</si>
  <si>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</si>
  <si>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</si>
  <si>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</si>
  <si>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</si>
  <si>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</si>
  <si>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</si>
  <si>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1200000 до 01.12.2020</t>
  </si>
  <si>
    <t>№ 19 от 18.12.2019</t>
  </si>
  <si>
    <t>100000 до 01.12.2020</t>
  </si>
  <si>
    <t>Договор №17от 11.12..2019</t>
  </si>
  <si>
    <t>500000 под 0,1% до 01.12.2020</t>
  </si>
  <si>
    <t>1500000 под 0,1% до 01.12.2020</t>
  </si>
  <si>
    <t>Договор № 18 от  18.12.2019</t>
  </si>
  <si>
    <t>Договор №1 от 07.02.2020</t>
  </si>
  <si>
    <t>230000 под 0,1% до 01.02.2021</t>
  </si>
  <si>
    <t>Договор №2 от 10.03.2020</t>
  </si>
  <si>
    <t>400000 под 0,1% до 01.08.2020</t>
  </si>
  <si>
    <t>Договор № 4 от 19.03.2020</t>
  </si>
  <si>
    <t>120000 под 0,1% до 01.03.2021</t>
  </si>
  <si>
    <t>Договор № 5 от 25.03.2020</t>
  </si>
  <si>
    <t>265000 под 0,1% до 01.03.2021</t>
  </si>
  <si>
    <t>Договор №3 от 18.03.2020</t>
  </si>
  <si>
    <t>Договор № 6 от 27.04.2020</t>
  </si>
  <si>
    <t>Договор № 7 от 08.05..2020</t>
  </si>
  <si>
    <t>240000 до 30.04.2021</t>
  </si>
  <si>
    <t>договор №8 от 18/.05.2020</t>
  </si>
  <si>
    <t>436200 до 30.04.2021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</si>
  <si>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</si>
  <si>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</si>
  <si>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</si>
  <si>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</si>
  <si>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</si>
  <si>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</si>
  <si>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1500000 под 0,1% до 01.06.2021</t>
  </si>
  <si>
    <r>
      <t xml:space="preserve">1000000 до </t>
    </r>
    <r>
      <rPr>
        <sz val="10"/>
        <color indexed="10"/>
        <rFont val="Times New Roman"/>
        <family val="1"/>
        <charset val="204"/>
      </rPr>
      <t>21.08.2020</t>
    </r>
  </si>
  <si>
    <r>
      <t>850000 до</t>
    </r>
    <r>
      <rPr>
        <sz val="10"/>
        <color indexed="10"/>
        <rFont val="Times New Roman"/>
        <family val="1"/>
        <charset val="204"/>
      </rPr>
      <t>21.08.2020</t>
    </r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</si>
  <si>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2020 года</t>
  </si>
  <si>
    <t>Дог. № 15 от 06.07.2020</t>
  </si>
  <si>
    <t>700000 до 01.07.2021 под 0,1 %</t>
  </si>
  <si>
    <t>Договор № 16 от 27.07.2020</t>
  </si>
  <si>
    <t>400000 под 0,1% до 20.07.2021 года</t>
  </si>
  <si>
    <t>Договор № 19 от 13.08.2020</t>
  </si>
  <si>
    <t>1900000 под 0,1% до 01.08.2021</t>
  </si>
  <si>
    <t>Кубанскостепное с.п.</t>
  </si>
  <si>
    <t>Дог. № 18 от  12.08.2020</t>
  </si>
  <si>
    <t>Каневское поселение</t>
  </si>
  <si>
    <t>560000 под 0,1% до 01.10..2020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</si>
</sst>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4" fontId="1" fillId="2" borderId="39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7" borderId="32" xfId="0" applyNumberFormat="1" applyFont="1" applyFill="1" applyBorder="1"/>
    <xf numFmtId="0" fontId="3" fillId="0" borderId="34" xfId="0" applyFont="1" applyBorder="1" applyAlignment="1">
      <alignment vertical="center" wrapText="1"/>
    </xf>
    <xf numFmtId="4" fontId="1" fillId="7" borderId="34" xfId="0" applyNumberFormat="1" applyFont="1" applyFill="1" applyBorder="1" applyAlignment="1">
      <alignment vertical="center"/>
    </xf>
    <xf numFmtId="4" fontId="1" fillId="2" borderId="40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4" fontId="1" fillId="7" borderId="26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7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7" borderId="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3" fillId="0" borderId="51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4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4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64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5" fillId="0" borderId="51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1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0" workbookViewId="0">
      <selection activeCell="I10" sqref="I10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34" t="s">
        <v>149</v>
      </c>
      <c r="B2" s="235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3004201.63</v>
      </c>
    </row>
    <row r="6" spans="1:5" s="1" customFormat="1" ht="15">
      <c r="A6" s="8" t="s">
        <v>5</v>
      </c>
      <c r="B6" s="15"/>
      <c r="E6" s="1" t="s">
        <v>162</v>
      </c>
    </row>
    <row r="7" spans="1:5" s="1" customFormat="1" ht="30">
      <c r="A7" s="8" t="s">
        <v>6</v>
      </c>
      <c r="B7" s="101">
        <f ca="1">('Форма 1'!N12)</f>
        <v>3004201.63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15500000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2'!Q21)</f>
        <v>15500000</v>
      </c>
    </row>
    <row r="14" spans="1:5" s="1" customFormat="1" ht="30">
      <c r="A14" s="8" t="s">
        <v>12</v>
      </c>
      <c r="B14" s="25">
        <f>SUM(B16:B19)</f>
        <v>22782700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3'!U64)</f>
        <v>18801200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41286901.630000003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3004201.63</v>
      </c>
    </row>
    <row r="27" spans="1:2" s="1" customFormat="1" ht="15">
      <c r="A27" s="8" t="s">
        <v>22</v>
      </c>
      <c r="B27" s="25">
        <f>SUM(B13,B18,B19)</f>
        <v>38282700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175</v>
      </c>
    </row>
    <row r="36" spans="1:2">
      <c r="A36" s="24" t="s">
        <v>176</v>
      </c>
    </row>
    <row r="37" spans="1:2">
      <c r="A37" s="24" t="s">
        <v>163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1" sqref="M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53" t="s">
        <v>47</v>
      </c>
      <c r="S1" s="253"/>
    </row>
    <row r="2" spans="1:19" ht="40.9" customHeight="1">
      <c r="A2" s="6"/>
      <c r="B2" s="6"/>
      <c r="C2" s="6"/>
      <c r="D2" s="6"/>
      <c r="E2" s="254" t="s">
        <v>150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>
      <c r="S3" s="2" t="s">
        <v>2</v>
      </c>
    </row>
    <row r="4" spans="1:19" ht="54.6" customHeight="1">
      <c r="A4" s="245" t="s">
        <v>23</v>
      </c>
      <c r="B4" s="245" t="s">
        <v>24</v>
      </c>
      <c r="C4" s="245" t="s">
        <v>25</v>
      </c>
      <c r="D4" s="245" t="s">
        <v>26</v>
      </c>
      <c r="E4" s="250" t="s">
        <v>28</v>
      </c>
      <c r="F4" s="251"/>
      <c r="G4" s="252"/>
      <c r="H4" s="250" t="s">
        <v>31</v>
      </c>
      <c r="I4" s="251"/>
      <c r="J4" s="252"/>
      <c r="K4" s="250" t="s">
        <v>32</v>
      </c>
      <c r="L4" s="251"/>
      <c r="M4" s="252"/>
      <c r="N4" s="250" t="s">
        <v>33</v>
      </c>
      <c r="O4" s="251"/>
      <c r="P4" s="252"/>
      <c r="Q4" s="250" t="s">
        <v>34</v>
      </c>
      <c r="R4" s="251"/>
      <c r="S4" s="252"/>
    </row>
    <row r="5" spans="1:19" ht="14.45" customHeight="1">
      <c r="A5" s="246"/>
      <c r="B5" s="246"/>
      <c r="C5" s="246"/>
      <c r="D5" s="246"/>
      <c r="E5" s="248" t="s">
        <v>27</v>
      </c>
      <c r="F5" s="249" t="s">
        <v>5</v>
      </c>
      <c r="G5" s="249"/>
      <c r="H5" s="248" t="s">
        <v>27</v>
      </c>
      <c r="I5" s="249" t="s">
        <v>5</v>
      </c>
      <c r="J5" s="249"/>
      <c r="K5" s="248" t="s">
        <v>27</v>
      </c>
      <c r="L5" s="249" t="s">
        <v>5</v>
      </c>
      <c r="M5" s="249"/>
      <c r="N5" s="248" t="s">
        <v>27</v>
      </c>
      <c r="O5" s="249" t="s">
        <v>5</v>
      </c>
      <c r="P5" s="249"/>
      <c r="Q5" s="248" t="s">
        <v>27</v>
      </c>
      <c r="R5" s="249" t="s">
        <v>5</v>
      </c>
      <c r="S5" s="249"/>
    </row>
    <row r="6" spans="1:19" ht="55.9" customHeight="1">
      <c r="A6" s="247"/>
      <c r="B6" s="247"/>
      <c r="C6" s="247"/>
      <c r="D6" s="247"/>
      <c r="E6" s="248"/>
      <c r="F6" s="9" t="s">
        <v>29</v>
      </c>
      <c r="G6" s="9" t="s">
        <v>30</v>
      </c>
      <c r="H6" s="248"/>
      <c r="I6" s="9" t="s">
        <v>29</v>
      </c>
      <c r="J6" s="9" t="s">
        <v>30</v>
      </c>
      <c r="K6" s="248"/>
      <c r="L6" s="9" t="s">
        <v>29</v>
      </c>
      <c r="M6" s="9" t="s">
        <v>30</v>
      </c>
      <c r="N6" s="248"/>
      <c r="O6" s="9" t="s">
        <v>29</v>
      </c>
      <c r="P6" s="9" t="s">
        <v>30</v>
      </c>
      <c r="Q6" s="248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9" t="s">
        <v>35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1"/>
    </row>
    <row r="9" spans="1:19" ht="90">
      <c r="A9" s="5" t="s">
        <v>98</v>
      </c>
      <c r="B9" s="8" t="s">
        <v>203</v>
      </c>
      <c r="C9" s="8" t="s">
        <v>204</v>
      </c>
      <c r="D9" s="5" t="s">
        <v>205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98</v>
      </c>
      <c r="B10" s="190" t="s">
        <v>145</v>
      </c>
      <c r="C10" s="190" t="s">
        <v>144</v>
      </c>
      <c r="D10" s="189" t="s">
        <v>205</v>
      </c>
      <c r="E10" s="191"/>
      <c r="F10" s="191"/>
      <c r="G10" s="191"/>
      <c r="H10" s="22">
        <f>SUM(I10,J10)</f>
        <v>3028519.52</v>
      </c>
      <c r="I10" s="191">
        <f>469263.62+2534938.01</f>
        <v>3004201.63</v>
      </c>
      <c r="J10" s="191">
        <f>22240.07+2077.82</f>
        <v>24317.89</v>
      </c>
      <c r="K10" s="22">
        <f>SUM(L10,M10)</f>
        <v>24317.89</v>
      </c>
      <c r="L10" s="18">
        <v>0</v>
      </c>
      <c r="M10" s="191">
        <f>22240.07+2077.82</f>
        <v>24317.89</v>
      </c>
      <c r="N10" s="25">
        <f>SUM(O10,P10)</f>
        <v>3004201.63</v>
      </c>
      <c r="O10" s="22">
        <f t="shared" si="0"/>
        <v>3004201.63</v>
      </c>
      <c r="P10" s="22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36" t="s">
        <v>27</v>
      </c>
      <c r="B12" s="237"/>
      <c r="C12" s="237"/>
      <c r="D12" s="237"/>
      <c r="E12" s="99"/>
      <c r="F12" s="100"/>
      <c r="G12" s="100"/>
      <c r="H12" s="100">
        <f t="shared" ref="H12:P12" si="1">SUM(H9:H11)</f>
        <v>3048191.66</v>
      </c>
      <c r="I12" s="100">
        <f t="shared" si="1"/>
        <v>3004201.63</v>
      </c>
      <c r="J12" s="100">
        <f t="shared" si="1"/>
        <v>43990.03</v>
      </c>
      <c r="K12" s="100">
        <f t="shared" si="1"/>
        <v>2043990.0299999998</v>
      </c>
      <c r="L12" s="100">
        <f t="shared" si="1"/>
        <v>2000000</v>
      </c>
      <c r="M12" s="100">
        <f t="shared" si="1"/>
        <v>43990.03</v>
      </c>
      <c r="N12" s="100">
        <f t="shared" si="1"/>
        <v>3004201.63</v>
      </c>
      <c r="O12" s="100">
        <f t="shared" si="1"/>
        <v>3004201.63</v>
      </c>
      <c r="P12" s="100">
        <f t="shared" si="1"/>
        <v>0</v>
      </c>
      <c r="Q12" s="100"/>
      <c r="R12" s="100"/>
      <c r="S12" s="100"/>
    </row>
    <row r="13" spans="1:19">
      <c r="A13" s="242" t="s">
        <v>36</v>
      </c>
      <c r="B13" s="243"/>
      <c r="C13" s="243"/>
      <c r="D13" s="24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39" t="s">
        <v>41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1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36" t="s">
        <v>27</v>
      </c>
      <c r="B17" s="237"/>
      <c r="C17" s="237"/>
      <c r="D17" s="23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42" t="s">
        <v>37</v>
      </c>
      <c r="B18" s="243"/>
      <c r="C18" s="243"/>
      <c r="D18" s="24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39" t="s">
        <v>42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1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36" t="s">
        <v>27</v>
      </c>
      <c r="B22" s="237"/>
      <c r="C22" s="237"/>
      <c r="D22" s="23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42" t="s">
        <v>38</v>
      </c>
      <c r="B23" s="243"/>
      <c r="C23" s="243"/>
      <c r="D23" s="24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36" t="s">
        <v>39</v>
      </c>
      <c r="B24" s="237"/>
      <c r="C24" s="237"/>
      <c r="D24" s="23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36" t="s">
        <v>40</v>
      </c>
      <c r="B25" s="237"/>
      <c r="C25" s="237"/>
      <c r="D25" s="23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06" t="s">
        <v>104</v>
      </c>
      <c r="B32" s="107"/>
      <c r="C32" s="4"/>
      <c r="D32" s="4"/>
      <c r="E32" s="107" t="s">
        <v>102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103</v>
      </c>
      <c r="B35" s="108"/>
      <c r="C35" s="4"/>
      <c r="D35" s="4"/>
      <c r="E35" s="123" t="s">
        <v>177</v>
      </c>
      <c r="F35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S17" sqref="S17:S18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53" t="s">
        <v>48</v>
      </c>
      <c r="S1" s="253"/>
    </row>
    <row r="2" spans="1:19" ht="43.9" customHeight="1">
      <c r="D2" s="254" t="s">
        <v>151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4" spans="1:19" ht="37.15" customHeight="1">
      <c r="A4" s="245" t="s">
        <v>23</v>
      </c>
      <c r="B4" s="245" t="s">
        <v>53</v>
      </c>
      <c r="C4" s="245" t="s">
        <v>52</v>
      </c>
      <c r="D4" s="250" t="s">
        <v>55</v>
      </c>
      <c r="E4" s="251"/>
      <c r="F4" s="251"/>
      <c r="G4" s="252"/>
      <c r="H4" s="263" t="s">
        <v>56</v>
      </c>
      <c r="I4" s="250" t="s">
        <v>57</v>
      </c>
      <c r="J4" s="251"/>
      <c r="K4" s="252"/>
      <c r="L4" s="250" t="s">
        <v>58</v>
      </c>
      <c r="M4" s="251"/>
      <c r="N4" s="251"/>
      <c r="O4" s="252"/>
      <c r="P4" s="250" t="s">
        <v>99</v>
      </c>
      <c r="Q4" s="251"/>
      <c r="R4" s="251"/>
      <c r="S4" s="252"/>
    </row>
    <row r="5" spans="1:19">
      <c r="A5" s="246"/>
      <c r="B5" s="246"/>
      <c r="C5" s="246"/>
      <c r="D5" s="255" t="s">
        <v>27</v>
      </c>
      <c r="E5" s="239" t="s">
        <v>5</v>
      </c>
      <c r="F5" s="240"/>
      <c r="G5" s="241"/>
      <c r="H5" s="264"/>
      <c r="I5" s="255" t="s">
        <v>27</v>
      </c>
      <c r="J5" s="239" t="s">
        <v>5</v>
      </c>
      <c r="K5" s="241"/>
      <c r="L5" s="255" t="s">
        <v>27</v>
      </c>
      <c r="M5" s="239" t="s">
        <v>5</v>
      </c>
      <c r="N5" s="240"/>
      <c r="O5" s="241"/>
      <c r="P5" s="255" t="s">
        <v>27</v>
      </c>
      <c r="Q5" s="239" t="s">
        <v>5</v>
      </c>
      <c r="R5" s="240"/>
      <c r="S5" s="241"/>
    </row>
    <row r="6" spans="1:19" ht="58.9" customHeight="1">
      <c r="A6" s="247"/>
      <c r="B6" s="247"/>
      <c r="C6" s="247"/>
      <c r="D6" s="256"/>
      <c r="E6" s="9" t="s">
        <v>29</v>
      </c>
      <c r="F6" s="9" t="s">
        <v>30</v>
      </c>
      <c r="G6" s="9" t="s">
        <v>54</v>
      </c>
      <c r="H6" s="265"/>
      <c r="I6" s="256"/>
      <c r="J6" s="9" t="s">
        <v>30</v>
      </c>
      <c r="K6" s="9" t="s">
        <v>54</v>
      </c>
      <c r="L6" s="256"/>
      <c r="M6" s="9" t="s">
        <v>29</v>
      </c>
      <c r="N6" s="9" t="s">
        <v>30</v>
      </c>
      <c r="O6" s="9" t="s">
        <v>54</v>
      </c>
      <c r="P6" s="256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0" t="s">
        <v>59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2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7" t="s">
        <v>27</v>
      </c>
      <c r="B14" s="258"/>
      <c r="C14" s="259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6" t="s">
        <v>36</v>
      </c>
      <c r="B15" s="267"/>
      <c r="C15" s="26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4" t="s">
        <v>60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6"/>
    </row>
    <row r="17" spans="1:19" ht="95.25" customHeight="1" thickBot="1">
      <c r="A17" s="228" t="s">
        <v>252</v>
      </c>
      <c r="B17" s="128" t="s">
        <v>156</v>
      </c>
      <c r="C17" s="128" t="s">
        <v>158</v>
      </c>
      <c r="D17" s="230">
        <v>0</v>
      </c>
      <c r="E17" s="231"/>
      <c r="F17" s="231"/>
      <c r="G17" s="231"/>
      <c r="H17" s="229">
        <v>10000000</v>
      </c>
      <c r="I17" s="230">
        <f>SUM(J17,K17)</f>
        <v>0</v>
      </c>
      <c r="J17" s="231"/>
      <c r="K17" s="231"/>
      <c r="L17" s="230">
        <f>SUM(M17,N17,O17)</f>
        <v>0</v>
      </c>
      <c r="M17" s="231"/>
      <c r="N17" s="231"/>
      <c r="O17" s="231"/>
      <c r="P17" s="230">
        <f>SUM(Q17:S17)</f>
        <v>10000000</v>
      </c>
      <c r="Q17" s="230">
        <f>(D17+H17)-M17</f>
        <v>10000000</v>
      </c>
      <c r="R17" s="230">
        <f t="shared" ref="R17:S19" si="2">J17-N17</f>
        <v>0</v>
      </c>
      <c r="S17" s="232">
        <f t="shared" si="2"/>
        <v>0</v>
      </c>
    </row>
    <row r="18" spans="1:19" ht="94.5" customHeight="1" thickBot="1">
      <c r="A18" s="224" t="s">
        <v>155</v>
      </c>
      <c r="B18" s="128" t="s">
        <v>157</v>
      </c>
      <c r="C18" s="128" t="s">
        <v>159</v>
      </c>
      <c r="D18" s="226"/>
      <c r="E18" s="227"/>
      <c r="F18" s="227"/>
      <c r="G18" s="227"/>
      <c r="H18" s="225">
        <v>5000000</v>
      </c>
      <c r="I18" s="226"/>
      <c r="J18" s="225">
        <v>7703.77</v>
      </c>
      <c r="K18" s="227"/>
      <c r="L18" s="226"/>
      <c r="M18" s="227"/>
      <c r="N18" s="225">
        <v>7703.77</v>
      </c>
      <c r="O18" s="227"/>
      <c r="P18" s="230">
        <f>SUM(Q18:S18)</f>
        <v>5000000</v>
      </c>
      <c r="Q18" s="230">
        <f>(D18+H18)-M18</f>
        <v>5000000</v>
      </c>
      <c r="R18" s="230">
        <f t="shared" si="2"/>
        <v>0</v>
      </c>
      <c r="S18" s="232">
        <f t="shared" si="2"/>
        <v>0</v>
      </c>
    </row>
    <row r="19" spans="1:19" ht="90.75" thickBot="1">
      <c r="A19" s="280" t="s">
        <v>100</v>
      </c>
      <c r="B19" s="128" t="s">
        <v>166</v>
      </c>
      <c r="C19" s="128" t="s">
        <v>167</v>
      </c>
      <c r="D19" s="124">
        <v>150000</v>
      </c>
      <c r="E19" s="125"/>
      <c r="F19" s="125"/>
      <c r="G19" s="125"/>
      <c r="H19" s="125"/>
      <c r="I19" s="124">
        <f>SUM(J19,K19)</f>
        <v>11429.82</v>
      </c>
      <c r="J19" s="166">
        <v>11429.82</v>
      </c>
      <c r="K19" s="125"/>
      <c r="L19" s="124">
        <f>SUM(M19,N19,O19)</f>
        <v>161429.82</v>
      </c>
      <c r="M19" s="166">
        <v>150000</v>
      </c>
      <c r="N19" s="166">
        <v>11429.82</v>
      </c>
      <c r="O19" s="125"/>
      <c r="P19" s="124">
        <f>SUM(Q19:S19)</f>
        <v>0</v>
      </c>
      <c r="Q19" s="124">
        <f>(D19+H19)-M19</f>
        <v>0</v>
      </c>
      <c r="R19" s="124">
        <f t="shared" si="2"/>
        <v>0</v>
      </c>
      <c r="S19" s="126">
        <f t="shared" si="2"/>
        <v>0</v>
      </c>
    </row>
    <row r="20" spans="1:19" ht="60.75" thickBot="1">
      <c r="A20" s="281"/>
      <c r="B20" s="128" t="s">
        <v>192</v>
      </c>
      <c r="C20" s="128" t="s">
        <v>193</v>
      </c>
      <c r="D20" s="124">
        <v>1000000</v>
      </c>
      <c r="E20" s="125"/>
      <c r="F20" s="125"/>
      <c r="G20" s="125"/>
      <c r="H20" s="152"/>
      <c r="I20" s="124">
        <f>SUM(J20,K20)</f>
        <v>42687.16</v>
      </c>
      <c r="J20" s="166">
        <v>42687.16</v>
      </c>
      <c r="K20" s="125"/>
      <c r="L20" s="124">
        <f>SUM(M20,N20,O20)</f>
        <v>542687.16</v>
      </c>
      <c r="M20" s="166">
        <v>500000</v>
      </c>
      <c r="N20" s="166">
        <v>42687.16</v>
      </c>
      <c r="O20" s="125"/>
      <c r="P20" s="124">
        <f>SUM(Q20:S20)</f>
        <v>500000</v>
      </c>
      <c r="Q20" s="124">
        <f>(D20+H20)-M20</f>
        <v>500000</v>
      </c>
      <c r="R20" s="124"/>
      <c r="S20" s="126"/>
    </row>
    <row r="21" spans="1:19" s="97" customFormat="1" ht="14.25">
      <c r="A21" s="277" t="s">
        <v>27</v>
      </c>
      <c r="B21" s="278"/>
      <c r="C21" s="279"/>
      <c r="D21" s="127">
        <f>SUM(D17:D20)</f>
        <v>1150000</v>
      </c>
      <c r="E21" s="127">
        <f>SUM(E17:E20)</f>
        <v>0</v>
      </c>
      <c r="F21" s="127">
        <f>SUM(F17:F20)</f>
        <v>0</v>
      </c>
      <c r="G21" s="127">
        <f>SUM(G17:G20)</f>
        <v>0</v>
      </c>
      <c r="H21" s="127">
        <f>SUM(H17:H20)</f>
        <v>15000000</v>
      </c>
      <c r="I21" s="127">
        <f t="shared" ref="I21:O21" si="3">SUM(I17:I20)</f>
        <v>54116.98</v>
      </c>
      <c r="J21" s="127">
        <f t="shared" si="3"/>
        <v>61820.75</v>
      </c>
      <c r="K21" s="127">
        <f t="shared" si="3"/>
        <v>0</v>
      </c>
      <c r="L21" s="127">
        <f t="shared" si="3"/>
        <v>704116.98</v>
      </c>
      <c r="M21" s="127">
        <f t="shared" si="3"/>
        <v>650000</v>
      </c>
      <c r="N21" s="127">
        <f t="shared" si="3"/>
        <v>61820.75</v>
      </c>
      <c r="O21" s="127">
        <f t="shared" si="3"/>
        <v>0</v>
      </c>
      <c r="P21" s="127">
        <f>SUM(P17:P20)</f>
        <v>15500000</v>
      </c>
      <c r="Q21" s="127">
        <f>SUM(Q17:Q20)</f>
        <v>15500000</v>
      </c>
      <c r="R21" s="127">
        <f>SUM(R19:R20)</f>
        <v>0</v>
      </c>
      <c r="S21" s="127">
        <f>SUM(S19:S20)</f>
        <v>0</v>
      </c>
    </row>
    <row r="22" spans="1:19">
      <c r="A22" s="266" t="s">
        <v>37</v>
      </c>
      <c r="B22" s="267"/>
      <c r="C22" s="26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97" customFormat="1" ht="14.25">
      <c r="A23" s="257" t="s">
        <v>61</v>
      </c>
      <c r="B23" s="258"/>
      <c r="C23" s="259"/>
      <c r="D23" s="96">
        <f t="shared" ref="D23:S23" si="4">SUM(D14,D21)</f>
        <v>1150000</v>
      </c>
      <c r="E23" s="96">
        <f t="shared" si="4"/>
        <v>0</v>
      </c>
      <c r="F23" s="96">
        <f t="shared" si="4"/>
        <v>0</v>
      </c>
      <c r="G23" s="96">
        <f t="shared" si="4"/>
        <v>0</v>
      </c>
      <c r="H23" s="96">
        <f t="shared" si="4"/>
        <v>15000000</v>
      </c>
      <c r="I23" s="96">
        <f t="shared" si="4"/>
        <v>54116.98</v>
      </c>
      <c r="J23" s="96">
        <f t="shared" si="4"/>
        <v>61820.75</v>
      </c>
      <c r="K23" s="96">
        <f t="shared" si="4"/>
        <v>0</v>
      </c>
      <c r="L23" s="96">
        <f t="shared" si="4"/>
        <v>704116.98</v>
      </c>
      <c r="M23" s="96">
        <f t="shared" si="4"/>
        <v>650000</v>
      </c>
      <c r="N23" s="96">
        <f t="shared" si="4"/>
        <v>61820.75</v>
      </c>
      <c r="O23" s="96">
        <f t="shared" si="4"/>
        <v>0</v>
      </c>
      <c r="P23" s="96">
        <f t="shared" si="4"/>
        <v>15500000</v>
      </c>
      <c r="Q23" s="96">
        <f t="shared" si="4"/>
        <v>15500000</v>
      </c>
      <c r="R23" s="96">
        <f t="shared" si="4"/>
        <v>0</v>
      </c>
      <c r="S23" s="96">
        <f t="shared" si="4"/>
        <v>0</v>
      </c>
    </row>
    <row r="24" spans="1:19" s="14" customFormat="1" ht="14.25">
      <c r="A24" s="271" t="s">
        <v>62</v>
      </c>
      <c r="B24" s="272"/>
      <c r="C24" s="27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49</v>
      </c>
    </row>
    <row r="27" spans="1:19">
      <c r="A27" s="1" t="s">
        <v>50</v>
      </c>
    </row>
    <row r="29" spans="1:19" ht="15.75">
      <c r="A29" s="269" t="s">
        <v>101</v>
      </c>
      <c r="B29" s="270"/>
      <c r="C29" s="4"/>
      <c r="D29" s="4"/>
      <c r="E29" s="4"/>
      <c r="F29" s="4"/>
      <c r="G29" s="4"/>
      <c r="H29" s="4"/>
      <c r="I29" s="4" t="s">
        <v>102</v>
      </c>
    </row>
    <row r="30" spans="1:19" ht="15.75">
      <c r="A30" s="115"/>
      <c r="B30" s="116"/>
      <c r="C30" s="4"/>
      <c r="D30" s="4"/>
      <c r="E30" s="4"/>
      <c r="F30" s="4"/>
      <c r="G30" s="4"/>
      <c r="H30" s="4"/>
      <c r="I30" s="4"/>
    </row>
    <row r="31" spans="1:19" ht="15.75">
      <c r="A31" s="4"/>
      <c r="B31" s="4"/>
      <c r="C31" s="4"/>
      <c r="D31" s="4"/>
      <c r="E31" s="4"/>
      <c r="F31" s="4"/>
      <c r="G31" s="4"/>
      <c r="H31" s="4"/>
      <c r="I31" s="4"/>
    </row>
    <row r="32" spans="1:19" ht="15.75">
      <c r="A32" s="102" t="s">
        <v>103</v>
      </c>
      <c r="B32" s="4"/>
      <c r="C32" s="4"/>
      <c r="D32" s="4"/>
      <c r="E32" s="4"/>
      <c r="F32" s="4"/>
      <c r="G32" s="4"/>
      <c r="H32" s="4"/>
      <c r="I32" s="102" t="s">
        <v>175</v>
      </c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102" t="s">
        <v>176</v>
      </c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163</v>
      </c>
      <c r="B39" s="4"/>
      <c r="C39" s="4"/>
      <c r="D39" s="4"/>
      <c r="E39" s="4"/>
      <c r="F39" s="4"/>
      <c r="G39" s="4"/>
      <c r="H39" s="4"/>
      <c r="I39" s="4"/>
    </row>
  </sheetData>
  <mergeCells count="28">
    <mergeCell ref="A15:C15"/>
    <mergeCell ref="A29:B29"/>
    <mergeCell ref="A24:C24"/>
    <mergeCell ref="A23:C23"/>
    <mergeCell ref="A16:S16"/>
    <mergeCell ref="A22:C22"/>
    <mergeCell ref="A21:C21"/>
    <mergeCell ref="A19:A20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="70" zoomScaleNormal="80" zoomScaleSheetLayoutView="70" workbookViewId="0">
      <pane xSplit="3" ySplit="6" topLeftCell="D50" activePane="bottomRight" state="frozen"/>
      <selection pane="topRight" activeCell="D1" sqref="D1"/>
      <selection pane="bottomLeft" activeCell="A8" sqref="A8"/>
      <selection pane="bottomRight" activeCell="C62" sqref="C62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53" t="s">
        <v>70</v>
      </c>
      <c r="W1" s="253"/>
    </row>
    <row r="2" spans="1:23" ht="47.45" customHeight="1">
      <c r="D2" s="254" t="s">
        <v>243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4" spans="1:23" ht="48" customHeight="1">
      <c r="A4" s="249" t="s">
        <v>23</v>
      </c>
      <c r="B4" s="249" t="s">
        <v>51</v>
      </c>
      <c r="C4" s="249" t="s">
        <v>52</v>
      </c>
      <c r="D4" s="249" t="s">
        <v>65</v>
      </c>
      <c r="E4" s="249"/>
      <c r="F4" s="249"/>
      <c r="G4" s="249"/>
      <c r="H4" s="282" t="s">
        <v>66</v>
      </c>
      <c r="I4" s="250" t="s">
        <v>57</v>
      </c>
      <c r="J4" s="251"/>
      <c r="K4" s="252"/>
      <c r="L4" s="249" t="s">
        <v>68</v>
      </c>
      <c r="M4" s="249"/>
      <c r="N4" s="249"/>
      <c r="O4" s="249"/>
      <c r="P4" s="249" t="s">
        <v>67</v>
      </c>
      <c r="Q4" s="249"/>
      <c r="R4" s="249"/>
      <c r="S4" s="249"/>
      <c r="T4" s="250" t="s">
        <v>69</v>
      </c>
      <c r="U4" s="251"/>
      <c r="V4" s="251"/>
      <c r="W4" s="252"/>
    </row>
    <row r="5" spans="1:23">
      <c r="A5" s="249"/>
      <c r="B5" s="249"/>
      <c r="C5" s="249"/>
      <c r="D5" s="248" t="s">
        <v>27</v>
      </c>
      <c r="E5" s="249" t="s">
        <v>5</v>
      </c>
      <c r="F5" s="249"/>
      <c r="G5" s="249"/>
      <c r="H5" s="283"/>
      <c r="I5" s="255" t="s">
        <v>27</v>
      </c>
      <c r="J5" s="239" t="s">
        <v>5</v>
      </c>
      <c r="K5" s="241"/>
      <c r="L5" s="248" t="s">
        <v>27</v>
      </c>
      <c r="M5" s="249" t="s">
        <v>5</v>
      </c>
      <c r="N5" s="249"/>
      <c r="O5" s="249"/>
      <c r="P5" s="248" t="s">
        <v>27</v>
      </c>
      <c r="Q5" s="249" t="s">
        <v>5</v>
      </c>
      <c r="R5" s="249"/>
      <c r="S5" s="249"/>
      <c r="T5" s="248" t="s">
        <v>27</v>
      </c>
      <c r="U5" s="249" t="s">
        <v>5</v>
      </c>
      <c r="V5" s="249"/>
      <c r="W5" s="249"/>
    </row>
    <row r="6" spans="1:23" ht="60" customHeight="1">
      <c r="A6" s="249"/>
      <c r="B6" s="249"/>
      <c r="C6" s="249"/>
      <c r="D6" s="248"/>
      <c r="E6" s="9" t="s">
        <v>29</v>
      </c>
      <c r="F6" s="9" t="s">
        <v>30</v>
      </c>
      <c r="G6" s="9" t="s">
        <v>54</v>
      </c>
      <c r="H6" s="284"/>
      <c r="I6" s="256"/>
      <c r="J6" s="9" t="s">
        <v>30</v>
      </c>
      <c r="K6" s="9" t="s">
        <v>54</v>
      </c>
      <c r="L6" s="248"/>
      <c r="M6" s="9" t="s">
        <v>29</v>
      </c>
      <c r="N6" s="9" t="s">
        <v>30</v>
      </c>
      <c r="O6" s="9" t="s">
        <v>54</v>
      </c>
      <c r="P6" s="248"/>
      <c r="Q6" s="9" t="s">
        <v>29</v>
      </c>
      <c r="R6" s="9" t="s">
        <v>30</v>
      </c>
      <c r="S6" s="9" t="s">
        <v>54</v>
      </c>
      <c r="T6" s="248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5" t="s">
        <v>63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7" t="s">
        <v>27</v>
      </c>
      <c r="B11" s="287"/>
      <c r="C11" s="28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6" t="s">
        <v>36</v>
      </c>
      <c r="B12" s="286"/>
      <c r="C12" s="28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5" t="s">
        <v>64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7" t="s">
        <v>27</v>
      </c>
      <c r="B17" s="287"/>
      <c r="C17" s="287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6" t="s">
        <v>37</v>
      </c>
      <c r="B18" s="286"/>
      <c r="C18" s="28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4" t="s">
        <v>71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23" ht="72" customHeight="1" thickBot="1">
      <c r="A20" s="141" t="s">
        <v>173</v>
      </c>
      <c r="B20" s="142" t="s">
        <v>174</v>
      </c>
      <c r="C20" s="156" t="s">
        <v>161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80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81"/>
      <c r="B22" s="136" t="s">
        <v>172</v>
      </c>
      <c r="C22" s="158" t="s">
        <v>206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00"/>
      <c r="B23" s="129" t="s">
        <v>186</v>
      </c>
      <c r="C23" s="159" t="s">
        <v>207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7" t="s">
        <v>27</v>
      </c>
      <c r="B24" s="287"/>
      <c r="C24" s="287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6" t="s">
        <v>38</v>
      </c>
      <c r="B25" s="286"/>
      <c r="C25" s="28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4" t="s">
        <v>72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6"/>
    </row>
    <row r="27" spans="1:23" ht="53.25" customHeight="1">
      <c r="A27" s="292" t="s">
        <v>234</v>
      </c>
      <c r="B27" s="146" t="s">
        <v>196</v>
      </c>
      <c r="C27" s="26" t="s">
        <v>197</v>
      </c>
      <c r="D27" s="25">
        <v>2000000</v>
      </c>
      <c r="E27" s="15">
        <v>2000000</v>
      </c>
      <c r="F27" s="15"/>
      <c r="G27" s="15"/>
      <c r="H27" s="147"/>
      <c r="I27" s="25">
        <f t="shared" ref="I27:I52" si="2">SUM(J27,K27)</f>
        <v>0</v>
      </c>
      <c r="J27" s="15"/>
      <c r="K27" s="15"/>
      <c r="L27" s="25">
        <f t="shared" ref="L27:L52" si="3">SUM(M27,N27,O27)</f>
        <v>0</v>
      </c>
      <c r="M27" s="15"/>
      <c r="N27" s="15"/>
      <c r="O27" s="15"/>
      <c r="P27" s="25">
        <f t="shared" ref="P27:P52" si="4">SUM(Q27,R27,S27)</f>
        <v>0</v>
      </c>
      <c r="Q27" s="147"/>
      <c r="R27" s="15"/>
      <c r="S27" s="15"/>
      <c r="T27" s="148">
        <f t="shared" ref="T27:T52" si="5">SUM(U27,V27,W27)</f>
        <v>2000000</v>
      </c>
      <c r="U27" s="148">
        <f t="shared" ref="U27:U63" si="6">(D27+H27)-M27-Q27</f>
        <v>2000000</v>
      </c>
      <c r="V27" s="25">
        <f t="shared" ref="V27:V52" si="7">F27+J27-N27</f>
        <v>0</v>
      </c>
      <c r="W27" s="154"/>
    </row>
    <row r="28" spans="1:23" ht="46.5" customHeight="1">
      <c r="A28" s="292"/>
      <c r="B28" s="146" t="s">
        <v>210</v>
      </c>
      <c r="C28" s="26" t="s">
        <v>218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0</v>
      </c>
      <c r="J28" s="147"/>
      <c r="K28" s="15"/>
      <c r="L28" s="25">
        <f t="shared" si="3"/>
        <v>0</v>
      </c>
      <c r="M28" s="15"/>
      <c r="N28" s="15"/>
      <c r="O28" s="15"/>
      <c r="P28" s="25">
        <f t="shared" si="4"/>
        <v>0</v>
      </c>
      <c r="Q28" s="147"/>
      <c r="R28" s="15"/>
      <c r="S28" s="15"/>
      <c r="T28" s="148">
        <f t="shared" si="5"/>
        <v>1500000</v>
      </c>
      <c r="U28" s="148">
        <f t="shared" si="6"/>
        <v>1500000</v>
      </c>
      <c r="V28" s="25">
        <f t="shared" si="7"/>
        <v>0</v>
      </c>
      <c r="W28" s="154"/>
    </row>
    <row r="29" spans="1:23" ht="46.5" customHeight="1">
      <c r="A29" s="292"/>
      <c r="B29" s="26" t="s">
        <v>239</v>
      </c>
      <c r="C29" s="26" t="s">
        <v>240</v>
      </c>
      <c r="D29" s="25"/>
      <c r="E29" s="15"/>
      <c r="F29" s="15"/>
      <c r="G29" s="15"/>
      <c r="H29" s="147">
        <v>1500000</v>
      </c>
      <c r="I29" s="25">
        <f t="shared" si="2"/>
        <v>0</v>
      </c>
      <c r="J29" s="147"/>
      <c r="K29" s="15"/>
      <c r="L29" s="25">
        <f t="shared" si="3"/>
        <v>0</v>
      </c>
      <c r="M29" s="15"/>
      <c r="N29" s="15"/>
      <c r="O29" s="15"/>
      <c r="P29" s="25">
        <f t="shared" si="4"/>
        <v>0</v>
      </c>
      <c r="Q29" s="147"/>
      <c r="R29" s="15"/>
      <c r="S29" s="15"/>
      <c r="T29" s="148">
        <f t="shared" si="5"/>
        <v>1500000</v>
      </c>
      <c r="U29" s="148">
        <f t="shared" si="6"/>
        <v>1500000</v>
      </c>
      <c r="V29" s="25">
        <f t="shared" si="7"/>
        <v>0</v>
      </c>
      <c r="W29" s="154"/>
    </row>
    <row r="30" spans="1:23" ht="45" customHeight="1">
      <c r="A30" s="292"/>
      <c r="B30" s="26" t="s">
        <v>235</v>
      </c>
      <c r="C30" s="26" t="s">
        <v>237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0</v>
      </c>
      <c r="J30" s="147"/>
      <c r="K30" s="15"/>
      <c r="L30" s="25">
        <f t="shared" si="3"/>
        <v>0</v>
      </c>
      <c r="M30" s="147"/>
      <c r="N30" s="147"/>
      <c r="O30" s="15"/>
      <c r="P30" s="25">
        <f t="shared" si="4"/>
        <v>0</v>
      </c>
      <c r="Q30" s="147"/>
      <c r="R30" s="15"/>
      <c r="S30" s="15"/>
      <c r="T30" s="148">
        <f t="shared" si="5"/>
        <v>1500000</v>
      </c>
      <c r="U30" s="148">
        <f t="shared" si="6"/>
        <v>1500000</v>
      </c>
      <c r="V30" s="25">
        <f t="shared" si="7"/>
        <v>0</v>
      </c>
      <c r="W30" s="154"/>
    </row>
    <row r="31" spans="1:23" ht="48" customHeight="1" thickBot="1">
      <c r="A31" s="292"/>
      <c r="B31" s="173" t="s">
        <v>140</v>
      </c>
      <c r="C31" s="173" t="s">
        <v>141</v>
      </c>
      <c r="D31" s="175">
        <f>SUM(E31,F31,G31)</f>
        <v>0</v>
      </c>
      <c r="E31" s="174"/>
      <c r="F31" s="174"/>
      <c r="G31" s="174"/>
      <c r="H31" s="188">
        <v>2000000</v>
      </c>
      <c r="I31" s="175">
        <f t="shared" si="2"/>
        <v>43.84</v>
      </c>
      <c r="J31" s="188">
        <v>43.84</v>
      </c>
      <c r="K31" s="174"/>
      <c r="L31" s="175">
        <f t="shared" si="3"/>
        <v>2000043.84</v>
      </c>
      <c r="M31" s="188">
        <v>2000000</v>
      </c>
      <c r="N31" s="188">
        <v>43.84</v>
      </c>
      <c r="O31" s="174"/>
      <c r="P31" s="175">
        <f t="shared" si="4"/>
        <v>0</v>
      </c>
      <c r="Q31" s="188"/>
      <c r="R31" s="174"/>
      <c r="S31" s="174"/>
      <c r="T31" s="172">
        <f t="shared" si="5"/>
        <v>0</v>
      </c>
      <c r="U31" s="172">
        <f t="shared" si="6"/>
        <v>0</v>
      </c>
      <c r="V31" s="175">
        <f t="shared" si="7"/>
        <v>0</v>
      </c>
      <c r="W31" s="220"/>
    </row>
    <row r="32" spans="1:23" ht="48" customHeight="1" thickBot="1">
      <c r="A32" s="205" t="s">
        <v>250</v>
      </c>
      <c r="B32" s="221" t="s">
        <v>251</v>
      </c>
      <c r="C32" s="222" t="s">
        <v>253</v>
      </c>
      <c r="D32" s="143">
        <f>SUM(E32,F32,G32)</f>
        <v>0</v>
      </c>
      <c r="E32" s="144"/>
      <c r="F32" s="144"/>
      <c r="G32" s="144"/>
      <c r="H32" s="223">
        <v>560000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44"/>
      <c r="P32" s="143">
        <f t="shared" si="4"/>
        <v>0</v>
      </c>
      <c r="Q32" s="160"/>
      <c r="R32" s="144"/>
      <c r="S32" s="144"/>
      <c r="T32" s="210">
        <f t="shared" si="5"/>
        <v>560000</v>
      </c>
      <c r="U32" s="210">
        <f t="shared" si="6"/>
        <v>560000</v>
      </c>
      <c r="V32" s="143">
        <f t="shared" si="7"/>
        <v>0</v>
      </c>
      <c r="W32" s="145"/>
    </row>
    <row r="33" spans="1:25" ht="41.25" customHeight="1">
      <c r="A33" s="297" t="s">
        <v>106</v>
      </c>
      <c r="B33" s="214" t="s">
        <v>187</v>
      </c>
      <c r="C33" s="233" t="s">
        <v>160</v>
      </c>
      <c r="D33" s="133">
        <v>600000</v>
      </c>
      <c r="E33" s="134">
        <v>600000</v>
      </c>
      <c r="F33" s="134"/>
      <c r="G33" s="134"/>
      <c r="H33" s="149"/>
      <c r="I33" s="133">
        <f t="shared" ref="I33:I41" si="8">SUM(J33,K33)</f>
        <v>0</v>
      </c>
      <c r="J33" s="149"/>
      <c r="K33" s="134"/>
      <c r="L33" s="133">
        <f t="shared" ref="L33:L41" si="9">SUM(M33,N33,O33)</f>
        <v>0</v>
      </c>
      <c r="M33" s="149"/>
      <c r="N33" s="149"/>
      <c r="O33" s="134"/>
      <c r="P33" s="133">
        <f t="shared" ref="P33:P41" si="10">SUM(Q33,R33,S33)</f>
        <v>0</v>
      </c>
      <c r="Q33" s="149"/>
      <c r="R33" s="149"/>
      <c r="S33" s="134"/>
      <c r="T33" s="180">
        <f t="shared" ref="T33:T40" si="11">SUM(U33,V33,W33)</f>
        <v>600000</v>
      </c>
      <c r="U33" s="180">
        <f>(D33+H33)-M33-Q33</f>
        <v>600000</v>
      </c>
      <c r="V33" s="133">
        <f t="shared" ref="V33:V40" si="12">F33+J33-N33</f>
        <v>0</v>
      </c>
      <c r="W33" s="135"/>
      <c r="Y33" s="162"/>
    </row>
    <row r="34" spans="1:25" ht="41.25" customHeight="1">
      <c r="A34" s="298"/>
      <c r="B34" s="163" t="s">
        <v>236</v>
      </c>
      <c r="C34" s="129" t="s">
        <v>238</v>
      </c>
      <c r="D34" s="130"/>
      <c r="E34" s="131"/>
      <c r="F34" s="131"/>
      <c r="G34" s="131"/>
      <c r="H34" s="150">
        <v>550000</v>
      </c>
      <c r="I34" s="130">
        <f t="shared" si="8"/>
        <v>0</v>
      </c>
      <c r="J34" s="150"/>
      <c r="K34" s="131"/>
      <c r="L34" s="130">
        <f t="shared" si="9"/>
        <v>0</v>
      </c>
      <c r="M34" s="150"/>
      <c r="N34" s="150"/>
      <c r="O34" s="131"/>
      <c r="P34" s="130">
        <f t="shared" si="10"/>
        <v>0</v>
      </c>
      <c r="Q34" s="150"/>
      <c r="R34" s="150"/>
      <c r="S34" s="131"/>
      <c r="T34" s="153">
        <f t="shared" si="11"/>
        <v>550000</v>
      </c>
      <c r="U34" s="153">
        <f>(D34+H34)-M34-Q34</f>
        <v>550000</v>
      </c>
      <c r="V34" s="130">
        <f t="shared" si="12"/>
        <v>0</v>
      </c>
      <c r="W34" s="215"/>
      <c r="Y34" s="162"/>
    </row>
    <row r="35" spans="1:25" ht="39" customHeight="1">
      <c r="A35" s="298"/>
      <c r="B35" s="164" t="s">
        <v>183</v>
      </c>
      <c r="C35" s="26" t="s">
        <v>178</v>
      </c>
      <c r="D35" s="25">
        <v>264900</v>
      </c>
      <c r="E35" s="15">
        <v>264900</v>
      </c>
      <c r="F35" s="15"/>
      <c r="G35" s="15"/>
      <c r="H35" s="147"/>
      <c r="I35" s="25">
        <f t="shared" si="8"/>
        <v>417.79</v>
      </c>
      <c r="J35" s="147">
        <v>417.79</v>
      </c>
      <c r="K35" s="15"/>
      <c r="L35" s="25">
        <f t="shared" si="9"/>
        <v>265317.78999999998</v>
      </c>
      <c r="M35" s="147">
        <v>264900</v>
      </c>
      <c r="N35" s="147">
        <v>417.79</v>
      </c>
      <c r="O35" s="15"/>
      <c r="P35" s="25">
        <f t="shared" si="10"/>
        <v>0</v>
      </c>
      <c r="Q35" s="147"/>
      <c r="R35" s="15"/>
      <c r="S35" s="15"/>
      <c r="T35" s="148">
        <f t="shared" si="11"/>
        <v>0</v>
      </c>
      <c r="U35" s="148">
        <f t="shared" si="6"/>
        <v>0</v>
      </c>
      <c r="V35" s="25">
        <f t="shared" si="12"/>
        <v>0</v>
      </c>
      <c r="W35" s="154"/>
    </row>
    <row r="36" spans="1:25" ht="37.5" customHeight="1">
      <c r="A36" s="298"/>
      <c r="B36" s="164" t="s">
        <v>198</v>
      </c>
      <c r="C36" s="26" t="s">
        <v>199</v>
      </c>
      <c r="D36" s="25">
        <v>600000</v>
      </c>
      <c r="E36" s="15">
        <v>600000</v>
      </c>
      <c r="F36" s="15"/>
      <c r="G36" s="147"/>
      <c r="H36" s="147"/>
      <c r="I36" s="25">
        <f t="shared" si="8"/>
        <v>0</v>
      </c>
      <c r="J36" s="147"/>
      <c r="K36" s="15"/>
      <c r="L36" s="25">
        <f t="shared" si="9"/>
        <v>0</v>
      </c>
      <c r="M36" s="147"/>
      <c r="N36" s="147"/>
      <c r="O36" s="15"/>
      <c r="P36" s="25">
        <f t="shared" si="10"/>
        <v>0</v>
      </c>
      <c r="Q36" s="15"/>
      <c r="R36" s="15"/>
      <c r="S36" s="15"/>
      <c r="T36" s="148">
        <f t="shared" si="11"/>
        <v>600000</v>
      </c>
      <c r="U36" s="148">
        <f t="shared" si="6"/>
        <v>600000</v>
      </c>
      <c r="V36" s="25">
        <f t="shared" si="12"/>
        <v>0</v>
      </c>
      <c r="W36" s="154"/>
    </row>
    <row r="37" spans="1:25" ht="37.5" customHeight="1">
      <c r="A37" s="298"/>
      <c r="B37" s="164" t="s">
        <v>216</v>
      </c>
      <c r="C37" s="151" t="s">
        <v>217</v>
      </c>
      <c r="D37" s="25">
        <v>500000</v>
      </c>
      <c r="E37" s="15">
        <v>500000</v>
      </c>
      <c r="F37" s="15"/>
      <c r="G37" s="147"/>
      <c r="H37" s="147"/>
      <c r="I37" s="25">
        <f t="shared" si="8"/>
        <v>0</v>
      </c>
      <c r="J37" s="147"/>
      <c r="K37" s="15"/>
      <c r="L37" s="25">
        <f t="shared" si="9"/>
        <v>0</v>
      </c>
      <c r="M37" s="147"/>
      <c r="N37" s="147"/>
      <c r="O37" s="15"/>
      <c r="P37" s="25">
        <f t="shared" si="10"/>
        <v>0</v>
      </c>
      <c r="Q37" s="15"/>
      <c r="R37" s="15"/>
      <c r="S37" s="15"/>
      <c r="T37" s="148">
        <f t="shared" si="11"/>
        <v>500000</v>
      </c>
      <c r="U37" s="148">
        <f t="shared" si="6"/>
        <v>500000</v>
      </c>
      <c r="V37" s="25">
        <f t="shared" si="12"/>
        <v>0</v>
      </c>
      <c r="W37" s="154"/>
    </row>
    <row r="38" spans="1:25" ht="37.5" customHeight="1">
      <c r="A38" s="298"/>
      <c r="B38" s="164" t="s">
        <v>226</v>
      </c>
      <c r="C38" s="167" t="s">
        <v>227</v>
      </c>
      <c r="D38" s="25"/>
      <c r="E38" s="15"/>
      <c r="F38" s="15"/>
      <c r="G38" s="147"/>
      <c r="H38" s="147">
        <v>265000</v>
      </c>
      <c r="I38" s="25">
        <f t="shared" si="8"/>
        <v>0</v>
      </c>
      <c r="J38" s="147"/>
      <c r="K38" s="15"/>
      <c r="L38" s="25">
        <f t="shared" si="9"/>
        <v>0</v>
      </c>
      <c r="M38" s="147"/>
      <c r="N38" s="147"/>
      <c r="O38" s="15"/>
      <c r="P38" s="25">
        <f t="shared" si="10"/>
        <v>0</v>
      </c>
      <c r="Q38" s="15"/>
      <c r="R38" s="15"/>
      <c r="S38" s="15"/>
      <c r="T38" s="148">
        <f t="shared" si="11"/>
        <v>265000</v>
      </c>
      <c r="U38" s="148">
        <f t="shared" si="6"/>
        <v>265000</v>
      </c>
      <c r="V38" s="25">
        <f t="shared" si="12"/>
        <v>0</v>
      </c>
      <c r="W38" s="154"/>
    </row>
    <row r="39" spans="1:25" ht="37.5" customHeight="1">
      <c r="A39" s="298"/>
      <c r="B39" s="164" t="s">
        <v>228</v>
      </c>
      <c r="C39" s="151" t="s">
        <v>223</v>
      </c>
      <c r="D39" s="25"/>
      <c r="E39" s="15"/>
      <c r="F39" s="15"/>
      <c r="G39" s="147"/>
      <c r="H39" s="147">
        <v>400000</v>
      </c>
      <c r="I39" s="25">
        <f t="shared" si="8"/>
        <v>146.44999999999999</v>
      </c>
      <c r="J39" s="147">
        <v>146.44999999999999</v>
      </c>
      <c r="K39" s="147"/>
      <c r="L39" s="25">
        <f t="shared" si="9"/>
        <v>400146.45</v>
      </c>
      <c r="M39" s="147">
        <v>400000</v>
      </c>
      <c r="N39" s="147">
        <v>146.44999999999999</v>
      </c>
      <c r="O39" s="15"/>
      <c r="P39" s="25">
        <f t="shared" si="10"/>
        <v>0</v>
      </c>
      <c r="Q39" s="15"/>
      <c r="R39" s="15"/>
      <c r="S39" s="15"/>
      <c r="T39" s="148">
        <f t="shared" si="11"/>
        <v>0</v>
      </c>
      <c r="U39" s="148">
        <f t="shared" si="6"/>
        <v>0</v>
      </c>
      <c r="V39" s="25">
        <f t="shared" si="12"/>
        <v>0</v>
      </c>
      <c r="W39" s="154"/>
    </row>
    <row r="40" spans="1:25" ht="42" customHeight="1">
      <c r="A40" s="298"/>
      <c r="B40" s="167" t="s">
        <v>220</v>
      </c>
      <c r="C40" s="151" t="s">
        <v>221</v>
      </c>
      <c r="D40" s="25"/>
      <c r="E40" s="15"/>
      <c r="F40" s="15"/>
      <c r="G40" s="147"/>
      <c r="H40" s="147">
        <v>230000</v>
      </c>
      <c r="I40" s="25">
        <f t="shared" si="8"/>
        <v>0</v>
      </c>
      <c r="J40" s="147"/>
      <c r="K40" s="15"/>
      <c r="L40" s="25">
        <f t="shared" si="9"/>
        <v>0</v>
      </c>
      <c r="M40" s="147"/>
      <c r="N40" s="147"/>
      <c r="O40" s="15"/>
      <c r="P40" s="25">
        <f t="shared" si="10"/>
        <v>0</v>
      </c>
      <c r="Q40" s="15"/>
      <c r="R40" s="15"/>
      <c r="S40" s="15"/>
      <c r="T40" s="148">
        <f t="shared" si="11"/>
        <v>230000</v>
      </c>
      <c r="U40" s="148">
        <f>(D40+H40)-M40-Q40</f>
        <v>230000</v>
      </c>
      <c r="V40" s="25">
        <f t="shared" si="12"/>
        <v>0</v>
      </c>
      <c r="W40" s="154"/>
    </row>
    <row r="41" spans="1:25" ht="57" customHeight="1" thickBot="1">
      <c r="A41" s="299"/>
      <c r="B41" s="216" t="s">
        <v>246</v>
      </c>
      <c r="C41" s="158" t="s">
        <v>247</v>
      </c>
      <c r="D41" s="137"/>
      <c r="E41" s="138"/>
      <c r="F41" s="138"/>
      <c r="G41" s="139"/>
      <c r="H41" s="139">
        <v>400000</v>
      </c>
      <c r="I41" s="137">
        <f t="shared" si="8"/>
        <v>0</v>
      </c>
      <c r="J41" s="139"/>
      <c r="K41" s="138"/>
      <c r="L41" s="137">
        <f t="shared" si="9"/>
        <v>0</v>
      </c>
      <c r="M41" s="139"/>
      <c r="N41" s="139"/>
      <c r="O41" s="138"/>
      <c r="P41" s="137">
        <f t="shared" si="10"/>
        <v>0</v>
      </c>
      <c r="Q41" s="138"/>
      <c r="R41" s="138"/>
      <c r="S41" s="138"/>
      <c r="T41" s="155">
        <f>SUM(U41,V41,W41)</f>
        <v>400000</v>
      </c>
      <c r="U41" s="155">
        <f t="shared" si="6"/>
        <v>400000</v>
      </c>
      <c r="V41" s="137">
        <f t="shared" si="7"/>
        <v>0</v>
      </c>
      <c r="W41" s="140"/>
    </row>
    <row r="42" spans="1:25" ht="68.25" customHeight="1">
      <c r="A42" s="289" t="s">
        <v>168</v>
      </c>
      <c r="B42" s="201" t="s">
        <v>200</v>
      </c>
      <c r="C42" s="213" t="s">
        <v>201</v>
      </c>
      <c r="D42" s="202">
        <v>240000</v>
      </c>
      <c r="E42" s="203">
        <v>240000</v>
      </c>
      <c r="F42" s="203"/>
      <c r="G42" s="204"/>
      <c r="H42" s="204"/>
      <c r="I42" s="202">
        <f t="shared" si="2"/>
        <v>341.48</v>
      </c>
      <c r="J42" s="204">
        <v>341.48</v>
      </c>
      <c r="K42" s="203"/>
      <c r="L42" s="202">
        <f t="shared" si="3"/>
        <v>240341.48</v>
      </c>
      <c r="M42" s="204">
        <v>240000</v>
      </c>
      <c r="N42" s="204">
        <v>341.48</v>
      </c>
      <c r="O42" s="203"/>
      <c r="P42" s="202">
        <f t="shared" si="4"/>
        <v>0</v>
      </c>
      <c r="Q42" s="204"/>
      <c r="R42" s="203"/>
      <c r="S42" s="203"/>
      <c r="T42" s="153">
        <f t="shared" si="5"/>
        <v>0</v>
      </c>
      <c r="U42" s="153">
        <f t="shared" si="6"/>
        <v>0</v>
      </c>
      <c r="V42" s="202">
        <f t="shared" si="7"/>
        <v>0</v>
      </c>
      <c r="W42" s="202"/>
    </row>
    <row r="43" spans="1:25" ht="68.25" customHeight="1">
      <c r="A43" s="289"/>
      <c r="B43" s="103" t="s">
        <v>219</v>
      </c>
      <c r="C43" s="161" t="s">
        <v>213</v>
      </c>
      <c r="D43" s="104">
        <v>1200000</v>
      </c>
      <c r="E43" s="105">
        <v>1200000</v>
      </c>
      <c r="F43" s="105"/>
      <c r="G43" s="122"/>
      <c r="H43" s="122"/>
      <c r="I43" s="104">
        <f t="shared" si="2"/>
        <v>0</v>
      </c>
      <c r="J43" s="122"/>
      <c r="K43" s="105"/>
      <c r="L43" s="104">
        <f t="shared" si="3"/>
        <v>0</v>
      </c>
      <c r="M43" s="122"/>
      <c r="N43" s="122"/>
      <c r="O43" s="105"/>
      <c r="P43" s="104">
        <f t="shared" si="4"/>
        <v>0</v>
      </c>
      <c r="Q43" s="122"/>
      <c r="R43" s="105"/>
      <c r="S43" s="105"/>
      <c r="T43" s="148">
        <f t="shared" si="5"/>
        <v>1200000</v>
      </c>
      <c r="U43" s="148">
        <f t="shared" si="6"/>
        <v>1200000</v>
      </c>
      <c r="V43" s="104">
        <f t="shared" si="7"/>
        <v>0</v>
      </c>
      <c r="W43" s="104"/>
    </row>
    <row r="44" spans="1:25" ht="39.75" customHeight="1" thickBot="1">
      <c r="A44" s="289"/>
      <c r="B44" s="103" t="s">
        <v>211</v>
      </c>
      <c r="C44" s="103" t="s">
        <v>212</v>
      </c>
      <c r="D44" s="104">
        <v>300000</v>
      </c>
      <c r="E44" s="105">
        <v>300000</v>
      </c>
      <c r="F44" s="105"/>
      <c r="G44" s="105"/>
      <c r="H44" s="122"/>
      <c r="I44" s="104">
        <f t="shared" si="2"/>
        <v>43.56</v>
      </c>
      <c r="J44" s="122">
        <v>43.56</v>
      </c>
      <c r="K44" s="105"/>
      <c r="L44" s="104">
        <f>SUM(M44,N44,O44)</f>
        <v>300043.56</v>
      </c>
      <c r="M44" s="122">
        <v>300000</v>
      </c>
      <c r="N44" s="122">
        <v>43.56</v>
      </c>
      <c r="O44" s="122"/>
      <c r="P44" s="104">
        <f t="shared" si="4"/>
        <v>0</v>
      </c>
      <c r="Q44" s="122"/>
      <c r="R44" s="105"/>
      <c r="S44" s="105"/>
      <c r="T44" s="148">
        <f t="shared" si="5"/>
        <v>0</v>
      </c>
      <c r="U44" s="148">
        <f t="shared" si="6"/>
        <v>0</v>
      </c>
      <c r="V44" s="104">
        <f t="shared" si="7"/>
        <v>0</v>
      </c>
      <c r="W44" s="104"/>
    </row>
    <row r="45" spans="1:25" ht="39.75" customHeight="1">
      <c r="A45" s="289"/>
      <c r="B45" s="212" t="s">
        <v>229</v>
      </c>
      <c r="C45" s="212" t="s">
        <v>241</v>
      </c>
      <c r="D45" s="169"/>
      <c r="E45" s="170"/>
      <c r="F45" s="170"/>
      <c r="G45" s="170"/>
      <c r="H45" s="171">
        <v>1000000</v>
      </c>
      <c r="I45" s="104">
        <f t="shared" si="2"/>
        <v>251.37</v>
      </c>
      <c r="J45" s="179">
        <v>251.37</v>
      </c>
      <c r="K45" s="170"/>
      <c r="L45" s="104">
        <f>SUM(M45,N45,O45)</f>
        <v>1000251.37</v>
      </c>
      <c r="M45" s="179">
        <v>1000000</v>
      </c>
      <c r="N45" s="179">
        <v>251.37</v>
      </c>
      <c r="O45" s="171"/>
      <c r="P45" s="104">
        <f t="shared" si="4"/>
        <v>0</v>
      </c>
      <c r="Q45" s="171"/>
      <c r="R45" s="170"/>
      <c r="S45" s="170"/>
      <c r="T45" s="148">
        <f t="shared" si="5"/>
        <v>0</v>
      </c>
      <c r="U45" s="148">
        <f t="shared" si="6"/>
        <v>0</v>
      </c>
      <c r="V45" s="104">
        <f t="shared" si="7"/>
        <v>0</v>
      </c>
      <c r="W45" s="169"/>
    </row>
    <row r="46" spans="1:25" ht="39.75" customHeight="1">
      <c r="A46" s="289"/>
      <c r="B46" s="212" t="s">
        <v>230</v>
      </c>
      <c r="C46" s="212" t="s">
        <v>231</v>
      </c>
      <c r="D46" s="169"/>
      <c r="E46" s="170"/>
      <c r="F46" s="170"/>
      <c r="G46" s="170"/>
      <c r="H46" s="188">
        <v>240000</v>
      </c>
      <c r="I46" s="104">
        <f t="shared" si="2"/>
        <v>0</v>
      </c>
      <c r="J46" s="171"/>
      <c r="K46" s="170"/>
      <c r="L46" s="104">
        <f>SUM(M46,N46,O46)</f>
        <v>0</v>
      </c>
      <c r="M46" s="171"/>
      <c r="N46" s="171"/>
      <c r="O46" s="171"/>
      <c r="P46" s="104">
        <f t="shared" si="4"/>
        <v>0</v>
      </c>
      <c r="Q46" s="171"/>
      <c r="R46" s="170"/>
      <c r="S46" s="170"/>
      <c r="T46" s="148">
        <f t="shared" si="5"/>
        <v>240000</v>
      </c>
      <c r="U46" s="148">
        <f t="shared" si="6"/>
        <v>240000</v>
      </c>
      <c r="V46" s="104">
        <f t="shared" si="7"/>
        <v>0</v>
      </c>
      <c r="W46" s="169"/>
    </row>
    <row r="47" spans="1:25" ht="36.75" customHeight="1" thickBot="1">
      <c r="A47" s="289"/>
      <c r="B47" s="212" t="s">
        <v>222</v>
      </c>
      <c r="C47" s="212" t="s">
        <v>242</v>
      </c>
      <c r="D47" s="169">
        <f>SUM(E47,F47,G47)</f>
        <v>0</v>
      </c>
      <c r="E47" s="170"/>
      <c r="F47" s="170"/>
      <c r="G47" s="170"/>
      <c r="H47" s="171">
        <v>850000</v>
      </c>
      <c r="I47" s="169">
        <f t="shared" si="2"/>
        <v>324.18</v>
      </c>
      <c r="J47" s="171">
        <v>324.18</v>
      </c>
      <c r="K47" s="170"/>
      <c r="L47" s="169">
        <f t="shared" si="3"/>
        <v>850324.18</v>
      </c>
      <c r="M47" s="171">
        <v>850000</v>
      </c>
      <c r="N47" s="171">
        <v>324.18</v>
      </c>
      <c r="O47" s="171"/>
      <c r="P47" s="169">
        <f t="shared" si="4"/>
        <v>0</v>
      </c>
      <c r="Q47" s="171"/>
      <c r="R47" s="170"/>
      <c r="S47" s="170"/>
      <c r="T47" s="172">
        <f t="shared" si="5"/>
        <v>0</v>
      </c>
      <c r="U47" s="172">
        <f t="shared" si="6"/>
        <v>0</v>
      </c>
      <c r="V47" s="169">
        <f t="shared" si="7"/>
        <v>0</v>
      </c>
      <c r="W47" s="169"/>
    </row>
    <row r="48" spans="1:25" ht="40.5" customHeight="1" thickBot="1">
      <c r="A48" s="301" t="s">
        <v>169</v>
      </c>
      <c r="B48" s="192" t="s">
        <v>189</v>
      </c>
      <c r="C48" s="192" t="s">
        <v>190</v>
      </c>
      <c r="D48" s="193">
        <v>700000</v>
      </c>
      <c r="E48" s="178">
        <v>700000</v>
      </c>
      <c r="F48" s="178"/>
      <c r="G48" s="178"/>
      <c r="H48" s="179"/>
      <c r="I48" s="177">
        <f t="shared" si="2"/>
        <v>577.26</v>
      </c>
      <c r="J48" s="179">
        <v>577.26</v>
      </c>
      <c r="K48" s="178"/>
      <c r="L48" s="177">
        <f t="shared" si="3"/>
        <v>700577.26</v>
      </c>
      <c r="M48" s="179">
        <v>700000</v>
      </c>
      <c r="N48" s="179">
        <v>577.26</v>
      </c>
      <c r="O48" s="178"/>
      <c r="P48" s="177">
        <f t="shared" si="4"/>
        <v>0</v>
      </c>
      <c r="Q48" s="179"/>
      <c r="R48" s="178"/>
      <c r="S48" s="178"/>
      <c r="T48" s="180">
        <f t="shared" si="5"/>
        <v>0</v>
      </c>
      <c r="U48" s="180">
        <f t="shared" si="6"/>
        <v>0</v>
      </c>
      <c r="V48" s="177">
        <f t="shared" si="7"/>
        <v>0</v>
      </c>
      <c r="W48" s="181"/>
    </row>
    <row r="49" spans="1:23" ht="38.25" customHeight="1" thickBot="1">
      <c r="A49" s="302"/>
      <c r="B49" s="198" t="s">
        <v>244</v>
      </c>
      <c r="C49" s="198" t="s">
        <v>245</v>
      </c>
      <c r="D49" s="194">
        <f>SUM(E49,F49,G49)</f>
        <v>0</v>
      </c>
      <c r="E49" s="195"/>
      <c r="F49" s="195"/>
      <c r="G49" s="195"/>
      <c r="H49" s="196">
        <v>700000</v>
      </c>
      <c r="I49" s="194">
        <f t="shared" si="2"/>
        <v>0</v>
      </c>
      <c r="J49" s="196"/>
      <c r="K49" s="195"/>
      <c r="L49" s="194">
        <f t="shared" si="3"/>
        <v>0</v>
      </c>
      <c r="M49" s="196"/>
      <c r="N49" s="196"/>
      <c r="O49" s="195"/>
      <c r="P49" s="194">
        <f t="shared" si="4"/>
        <v>0</v>
      </c>
      <c r="Q49" s="196"/>
      <c r="R49" s="195"/>
      <c r="S49" s="195"/>
      <c r="T49" s="197">
        <f t="shared" si="5"/>
        <v>700000</v>
      </c>
      <c r="U49" s="197">
        <f t="shared" si="6"/>
        <v>700000</v>
      </c>
      <c r="V49" s="194">
        <f t="shared" si="7"/>
        <v>0</v>
      </c>
      <c r="W49" s="199"/>
    </row>
    <row r="50" spans="1:23" ht="38.25" customHeight="1" thickBot="1">
      <c r="A50" s="205" t="s">
        <v>146</v>
      </c>
      <c r="B50" s="206" t="s">
        <v>147</v>
      </c>
      <c r="C50" s="206" t="s">
        <v>148</v>
      </c>
      <c r="D50" s="207"/>
      <c r="E50" s="208"/>
      <c r="F50" s="208"/>
      <c r="G50" s="208"/>
      <c r="H50" s="209">
        <v>1000000</v>
      </c>
      <c r="I50" s="207"/>
      <c r="J50" s="209">
        <v>92.9</v>
      </c>
      <c r="K50" s="208"/>
      <c r="L50" s="207">
        <f t="shared" si="3"/>
        <v>1000092.9</v>
      </c>
      <c r="M50" s="209">
        <v>1000000</v>
      </c>
      <c r="N50" s="209">
        <v>92.9</v>
      </c>
      <c r="O50" s="209"/>
      <c r="P50" s="207">
        <f t="shared" si="4"/>
        <v>0</v>
      </c>
      <c r="Q50" s="209"/>
      <c r="R50" s="208"/>
      <c r="S50" s="208"/>
      <c r="T50" s="210">
        <f t="shared" si="5"/>
        <v>0</v>
      </c>
      <c r="U50" s="210">
        <f t="shared" si="6"/>
        <v>0</v>
      </c>
      <c r="V50" s="207"/>
      <c r="W50" s="211"/>
    </row>
    <row r="51" spans="1:23" ht="36.75" customHeight="1">
      <c r="A51" s="200"/>
      <c r="B51" s="201"/>
      <c r="C51" s="201"/>
      <c r="D51" s="202">
        <f>SUM(E51,F51,G51)</f>
        <v>0</v>
      </c>
      <c r="E51" s="203"/>
      <c r="F51" s="203"/>
      <c r="G51" s="203"/>
      <c r="H51" s="204"/>
      <c r="I51" s="202">
        <f t="shared" si="2"/>
        <v>0</v>
      </c>
      <c r="J51" s="204"/>
      <c r="K51" s="203"/>
      <c r="L51" s="194">
        <f t="shared" si="3"/>
        <v>0</v>
      </c>
      <c r="M51" s="204"/>
      <c r="N51" s="204"/>
      <c r="O51" s="203"/>
      <c r="P51" s="194">
        <f t="shared" si="4"/>
        <v>0</v>
      </c>
      <c r="Q51" s="204"/>
      <c r="R51" s="203"/>
      <c r="S51" s="203"/>
      <c r="T51" s="153">
        <f t="shared" si="5"/>
        <v>0</v>
      </c>
      <c r="U51" s="153">
        <f t="shared" si="6"/>
        <v>0</v>
      </c>
      <c r="V51" s="202">
        <f t="shared" si="7"/>
        <v>0</v>
      </c>
      <c r="W51" s="202"/>
    </row>
    <row r="52" spans="1:23" ht="45.75" customHeight="1">
      <c r="A52" s="289" t="s">
        <v>107</v>
      </c>
      <c r="B52" s="103" t="s">
        <v>179</v>
      </c>
      <c r="C52" s="103" t="s">
        <v>180</v>
      </c>
      <c r="D52" s="104">
        <v>120000</v>
      </c>
      <c r="E52" s="105">
        <v>120000</v>
      </c>
      <c r="F52" s="105"/>
      <c r="G52" s="105"/>
      <c r="H52" s="122"/>
      <c r="I52" s="104">
        <f t="shared" si="2"/>
        <v>192.77</v>
      </c>
      <c r="J52" s="122">
        <v>192.77</v>
      </c>
      <c r="K52" s="105"/>
      <c r="L52" s="104">
        <f t="shared" si="3"/>
        <v>120192.77</v>
      </c>
      <c r="M52" s="122">
        <v>120000</v>
      </c>
      <c r="N52" s="122">
        <v>192.77</v>
      </c>
      <c r="O52" s="105"/>
      <c r="P52" s="104">
        <f t="shared" si="4"/>
        <v>0</v>
      </c>
      <c r="Q52" s="122"/>
      <c r="R52" s="105"/>
      <c r="S52" s="105"/>
      <c r="T52" s="148">
        <f t="shared" si="5"/>
        <v>0</v>
      </c>
      <c r="U52" s="148">
        <f t="shared" si="6"/>
        <v>0</v>
      </c>
      <c r="V52" s="104">
        <f t="shared" si="7"/>
        <v>0</v>
      </c>
      <c r="W52" s="104"/>
    </row>
    <row r="53" spans="1:23" ht="46.5" customHeight="1">
      <c r="A53" s="289"/>
      <c r="B53" s="26" t="s">
        <v>188</v>
      </c>
      <c r="C53" s="26" t="s">
        <v>191</v>
      </c>
      <c r="D53" s="25">
        <v>84000</v>
      </c>
      <c r="E53" s="15">
        <v>84000</v>
      </c>
      <c r="F53" s="15"/>
      <c r="G53" s="15"/>
      <c r="H53" s="147"/>
      <c r="I53" s="25">
        <f t="shared" ref="I53:I63" si="13">SUM(J53,K53)</f>
        <v>56.38</v>
      </c>
      <c r="J53" s="122">
        <v>56.38</v>
      </c>
      <c r="K53" s="15"/>
      <c r="L53" s="25">
        <f t="shared" ref="L53:L63" si="14">SUM(M53,N53,O53)</f>
        <v>84056.38</v>
      </c>
      <c r="M53" s="122">
        <v>84000</v>
      </c>
      <c r="N53" s="122">
        <v>56.38</v>
      </c>
      <c r="O53" s="15"/>
      <c r="P53" s="25">
        <f t="shared" ref="P53:P60" si="15">SUM(Q53,R53,S53)</f>
        <v>0</v>
      </c>
      <c r="Q53" s="147"/>
      <c r="R53" s="15"/>
      <c r="S53" s="15"/>
      <c r="T53" s="148">
        <f t="shared" ref="T53:T63" si="16">SUM(U53,V53,W53)</f>
        <v>0</v>
      </c>
      <c r="U53" s="148">
        <f t="shared" si="6"/>
        <v>0</v>
      </c>
      <c r="V53" s="25">
        <f t="shared" ref="V53:V63" si="17">F53+J53-N53</f>
        <v>0</v>
      </c>
      <c r="W53" s="25"/>
    </row>
    <row r="54" spans="1:23" ht="46.5" customHeight="1">
      <c r="A54" s="289"/>
      <c r="B54" s="151" t="s">
        <v>208</v>
      </c>
      <c r="C54" s="151" t="s">
        <v>209</v>
      </c>
      <c r="D54" s="25">
        <v>200000</v>
      </c>
      <c r="E54" s="15">
        <v>200000</v>
      </c>
      <c r="F54" s="15"/>
      <c r="G54" s="15"/>
      <c r="H54" s="147"/>
      <c r="I54" s="25">
        <f t="shared" si="13"/>
        <v>96.44</v>
      </c>
      <c r="J54" s="122">
        <v>96.44</v>
      </c>
      <c r="K54" s="15"/>
      <c r="L54" s="25">
        <f t="shared" si="14"/>
        <v>200096.44</v>
      </c>
      <c r="M54" s="122">
        <v>200000</v>
      </c>
      <c r="N54" s="122">
        <v>96.44</v>
      </c>
      <c r="O54" s="15"/>
      <c r="P54" s="25">
        <f t="shared" si="15"/>
        <v>0</v>
      </c>
      <c r="Q54" s="147"/>
      <c r="R54" s="15"/>
      <c r="S54" s="15"/>
      <c r="T54" s="148">
        <f t="shared" si="16"/>
        <v>0</v>
      </c>
      <c r="U54" s="148">
        <f t="shared" si="6"/>
        <v>0</v>
      </c>
      <c r="V54" s="25">
        <f t="shared" si="17"/>
        <v>0</v>
      </c>
      <c r="W54" s="25"/>
    </row>
    <row r="55" spans="1:23" ht="46.5" customHeight="1">
      <c r="A55" s="289"/>
      <c r="B55" s="151" t="s">
        <v>214</v>
      </c>
      <c r="C55" s="151" t="s">
        <v>215</v>
      </c>
      <c r="D55" s="25">
        <v>100000</v>
      </c>
      <c r="E55" s="15">
        <v>100000</v>
      </c>
      <c r="F55" s="15"/>
      <c r="G55" s="15"/>
      <c r="H55" s="147"/>
      <c r="I55" s="25">
        <f t="shared" si="13"/>
        <v>42.19</v>
      </c>
      <c r="J55" s="122">
        <v>42.19</v>
      </c>
      <c r="K55" s="15"/>
      <c r="L55" s="25">
        <f t="shared" si="14"/>
        <v>100042.19</v>
      </c>
      <c r="M55" s="122">
        <v>100000</v>
      </c>
      <c r="N55" s="122">
        <v>42.19</v>
      </c>
      <c r="O55" s="15"/>
      <c r="P55" s="25">
        <f t="shared" si="15"/>
        <v>0</v>
      </c>
      <c r="Q55" s="147"/>
      <c r="R55" s="15"/>
      <c r="S55" s="15"/>
      <c r="T55" s="148">
        <f t="shared" si="16"/>
        <v>0</v>
      </c>
      <c r="U55" s="148">
        <f t="shared" si="6"/>
        <v>0</v>
      </c>
      <c r="V55" s="25">
        <f t="shared" si="17"/>
        <v>0</v>
      </c>
      <c r="W55" s="25"/>
    </row>
    <row r="56" spans="1:23" ht="46.5" customHeight="1">
      <c r="A56" s="289"/>
      <c r="B56" s="151" t="s">
        <v>224</v>
      </c>
      <c r="C56" s="151" t="s">
        <v>225</v>
      </c>
      <c r="D56" s="25"/>
      <c r="E56" s="15"/>
      <c r="F56" s="15"/>
      <c r="G56" s="15"/>
      <c r="H56" s="147">
        <v>120000</v>
      </c>
      <c r="I56" s="25">
        <f t="shared" si="13"/>
        <v>0</v>
      </c>
      <c r="J56" s="122"/>
      <c r="K56" s="15"/>
      <c r="L56" s="25">
        <f t="shared" si="14"/>
        <v>0</v>
      </c>
      <c r="M56" s="122"/>
      <c r="N56" s="122"/>
      <c r="O56" s="15"/>
      <c r="P56" s="25">
        <f t="shared" si="15"/>
        <v>0</v>
      </c>
      <c r="Q56" s="147"/>
      <c r="R56" s="15"/>
      <c r="S56" s="15"/>
      <c r="T56" s="148">
        <f t="shared" si="16"/>
        <v>120000</v>
      </c>
      <c r="U56" s="148">
        <f t="shared" si="6"/>
        <v>120000</v>
      </c>
      <c r="V56" s="25">
        <f t="shared" si="17"/>
        <v>0</v>
      </c>
      <c r="W56" s="25"/>
    </row>
    <row r="57" spans="1:23" ht="46.5" customHeight="1">
      <c r="A57" s="289"/>
      <c r="B57" s="187" t="s">
        <v>232</v>
      </c>
      <c r="C57" s="187" t="s">
        <v>233</v>
      </c>
      <c r="D57" s="175"/>
      <c r="E57" s="174"/>
      <c r="F57" s="174"/>
      <c r="G57" s="174"/>
      <c r="H57" s="188">
        <v>436200</v>
      </c>
      <c r="I57" s="25">
        <f t="shared" si="13"/>
        <v>0</v>
      </c>
      <c r="J57" s="171"/>
      <c r="K57" s="174"/>
      <c r="L57" s="25">
        <f t="shared" si="14"/>
        <v>0</v>
      </c>
      <c r="M57" s="171"/>
      <c r="N57" s="171"/>
      <c r="O57" s="174"/>
      <c r="P57" s="25">
        <f t="shared" si="15"/>
        <v>0</v>
      </c>
      <c r="Q57" s="188"/>
      <c r="R57" s="174"/>
      <c r="S57" s="174"/>
      <c r="T57" s="148">
        <f t="shared" si="16"/>
        <v>436200</v>
      </c>
      <c r="U57" s="148">
        <f t="shared" si="6"/>
        <v>436200</v>
      </c>
      <c r="V57" s="25">
        <f t="shared" si="17"/>
        <v>0</v>
      </c>
      <c r="W57" s="175"/>
    </row>
    <row r="58" spans="1:23" ht="46.5" customHeight="1">
      <c r="A58" s="289"/>
      <c r="B58" s="187" t="s">
        <v>152</v>
      </c>
      <c r="C58" s="187" t="s">
        <v>153</v>
      </c>
      <c r="D58" s="175"/>
      <c r="E58" s="174"/>
      <c r="F58" s="174"/>
      <c r="G58" s="174"/>
      <c r="H58" s="217">
        <v>600000</v>
      </c>
      <c r="I58" s="25">
        <f t="shared" si="13"/>
        <v>0</v>
      </c>
      <c r="J58" s="171"/>
      <c r="K58" s="174"/>
      <c r="L58" s="25">
        <f t="shared" si="14"/>
        <v>0</v>
      </c>
      <c r="M58" s="171"/>
      <c r="N58" s="171"/>
      <c r="O58" s="174"/>
      <c r="P58" s="25">
        <f t="shared" si="15"/>
        <v>0</v>
      </c>
      <c r="Q58" s="188"/>
      <c r="R58" s="174"/>
      <c r="S58" s="174"/>
      <c r="T58" s="148">
        <f t="shared" si="16"/>
        <v>600000</v>
      </c>
      <c r="U58" s="148">
        <f t="shared" si="6"/>
        <v>600000</v>
      </c>
      <c r="V58" s="25"/>
      <c r="W58" s="175"/>
    </row>
    <row r="59" spans="1:23" ht="46.5" customHeight="1">
      <c r="A59" s="289"/>
      <c r="B59" s="187" t="s">
        <v>142</v>
      </c>
      <c r="C59" s="187" t="s">
        <v>143</v>
      </c>
      <c r="D59" s="175"/>
      <c r="E59" s="174"/>
      <c r="F59" s="174"/>
      <c r="G59" s="174"/>
      <c r="H59" s="188">
        <v>370000</v>
      </c>
      <c r="I59" s="25">
        <f t="shared" si="13"/>
        <v>34.47</v>
      </c>
      <c r="J59" s="171">
        <v>34.47</v>
      </c>
      <c r="K59" s="174"/>
      <c r="L59" s="25">
        <f t="shared" si="14"/>
        <v>370034.47</v>
      </c>
      <c r="M59" s="171">
        <v>370000</v>
      </c>
      <c r="N59" s="171">
        <v>34.47</v>
      </c>
      <c r="O59" s="174"/>
      <c r="P59" s="25">
        <f t="shared" si="15"/>
        <v>0</v>
      </c>
      <c r="Q59" s="188"/>
      <c r="R59" s="174"/>
      <c r="S59" s="174"/>
      <c r="T59" s="148">
        <f t="shared" si="16"/>
        <v>0</v>
      </c>
      <c r="U59" s="148">
        <f t="shared" si="6"/>
        <v>0</v>
      </c>
      <c r="V59" s="25">
        <f t="shared" si="17"/>
        <v>0</v>
      </c>
      <c r="W59" s="175"/>
    </row>
    <row r="60" spans="1:23" ht="51.75" customHeight="1" thickBot="1">
      <c r="A60" s="289"/>
      <c r="B60" s="168" t="s">
        <v>184</v>
      </c>
      <c r="C60" s="173" t="s">
        <v>185</v>
      </c>
      <c r="D60" s="169">
        <v>52200</v>
      </c>
      <c r="E60" s="170">
        <v>52200</v>
      </c>
      <c r="F60" s="170"/>
      <c r="G60" s="170"/>
      <c r="H60" s="188"/>
      <c r="I60" s="175">
        <f t="shared" si="13"/>
        <v>63.36</v>
      </c>
      <c r="J60" s="171">
        <v>63.36</v>
      </c>
      <c r="K60" s="170"/>
      <c r="L60" s="175">
        <f t="shared" si="14"/>
        <v>52263.360000000001</v>
      </c>
      <c r="M60" s="171">
        <v>52200</v>
      </c>
      <c r="N60" s="171">
        <v>63.36</v>
      </c>
      <c r="O60" s="170"/>
      <c r="P60" s="175">
        <f t="shared" si="15"/>
        <v>0</v>
      </c>
      <c r="Q60" s="171"/>
      <c r="R60" s="170"/>
      <c r="S60" s="170"/>
      <c r="T60" s="172">
        <f t="shared" si="16"/>
        <v>0</v>
      </c>
      <c r="U60" s="172">
        <f t="shared" si="6"/>
        <v>0</v>
      </c>
      <c r="V60" s="175">
        <f t="shared" si="17"/>
        <v>0</v>
      </c>
      <c r="W60" s="169"/>
    </row>
    <row r="61" spans="1:23" ht="52.5" customHeight="1" thickBot="1">
      <c r="A61" s="291" t="s">
        <v>170</v>
      </c>
      <c r="B61" s="132" t="s">
        <v>181</v>
      </c>
      <c r="C61" s="132" t="s">
        <v>182</v>
      </c>
      <c r="D61" s="177">
        <v>42500</v>
      </c>
      <c r="E61" s="178">
        <v>42500</v>
      </c>
      <c r="F61" s="178"/>
      <c r="G61" s="178"/>
      <c r="H61" s="179"/>
      <c r="I61" s="133">
        <f t="shared" si="13"/>
        <v>274.56</v>
      </c>
      <c r="J61" s="122">
        <v>274.56</v>
      </c>
      <c r="K61" s="178"/>
      <c r="L61" s="133">
        <f>SUM(M61,N61,O61)</f>
        <v>42774.559999999998</v>
      </c>
      <c r="M61" s="122">
        <v>42500</v>
      </c>
      <c r="N61" s="122">
        <v>274.56</v>
      </c>
      <c r="O61" s="178"/>
      <c r="P61" s="133">
        <f>SUM(Q61,R61,S61)</f>
        <v>0</v>
      </c>
      <c r="Q61" s="179"/>
      <c r="R61" s="178"/>
      <c r="S61" s="178"/>
      <c r="T61" s="180">
        <f t="shared" si="16"/>
        <v>0</v>
      </c>
      <c r="U61" s="180">
        <f t="shared" si="6"/>
        <v>0</v>
      </c>
      <c r="V61" s="133">
        <f t="shared" si="17"/>
        <v>0</v>
      </c>
      <c r="W61" s="181"/>
    </row>
    <row r="62" spans="1:23" ht="52.5" customHeight="1">
      <c r="A62" s="292"/>
      <c r="B62" s="218" t="s">
        <v>248</v>
      </c>
      <c r="C62" s="218" t="s">
        <v>249</v>
      </c>
      <c r="D62" s="194"/>
      <c r="E62" s="195"/>
      <c r="F62" s="195"/>
      <c r="G62" s="195"/>
      <c r="H62" s="219">
        <v>1900000</v>
      </c>
      <c r="I62" s="133">
        <f t="shared" si="13"/>
        <v>0</v>
      </c>
      <c r="J62" s="171"/>
      <c r="K62" s="195"/>
      <c r="L62" s="133">
        <f>SUM(M62,N62,O62)</f>
        <v>0</v>
      </c>
      <c r="M62" s="122"/>
      <c r="N62" s="171"/>
      <c r="O62" s="195"/>
      <c r="P62" s="133">
        <f>SUM(Q62,R62,S62)</f>
        <v>0</v>
      </c>
      <c r="Q62" s="196"/>
      <c r="R62" s="195"/>
      <c r="S62" s="195"/>
      <c r="T62" s="180">
        <f t="shared" si="16"/>
        <v>1900000</v>
      </c>
      <c r="U62" s="180">
        <f t="shared" si="6"/>
        <v>1900000</v>
      </c>
      <c r="V62" s="133">
        <f t="shared" si="17"/>
        <v>0</v>
      </c>
      <c r="W62" s="199"/>
    </row>
    <row r="63" spans="1:23" ht="52.5" customHeight="1" thickBot="1">
      <c r="A63" s="293"/>
      <c r="B63" s="182" t="s">
        <v>194</v>
      </c>
      <c r="C63" s="182" t="s">
        <v>195</v>
      </c>
      <c r="D63" s="183">
        <v>3400000</v>
      </c>
      <c r="E63" s="184">
        <v>3400000</v>
      </c>
      <c r="F63" s="184"/>
      <c r="G63" s="184"/>
      <c r="H63" s="185"/>
      <c r="I63" s="137">
        <f t="shared" si="13"/>
        <v>0</v>
      </c>
      <c r="J63" s="185"/>
      <c r="K63" s="184"/>
      <c r="L63" s="137">
        <f t="shared" si="14"/>
        <v>0</v>
      </c>
      <c r="M63" s="122"/>
      <c r="N63" s="185"/>
      <c r="O63" s="184"/>
      <c r="P63" s="137">
        <f>SUM(Q63,R63,S63)</f>
        <v>0</v>
      </c>
      <c r="Q63" s="185"/>
      <c r="R63" s="184"/>
      <c r="S63" s="184"/>
      <c r="T63" s="155">
        <f t="shared" si="16"/>
        <v>3400000</v>
      </c>
      <c r="U63" s="155">
        <f t="shared" si="6"/>
        <v>3400000</v>
      </c>
      <c r="V63" s="137">
        <f t="shared" si="17"/>
        <v>0</v>
      </c>
      <c r="W63" s="186"/>
    </row>
    <row r="64" spans="1:23">
      <c r="A64" s="290" t="s">
        <v>27</v>
      </c>
      <c r="B64" s="290"/>
      <c r="C64" s="290"/>
      <c r="D64" s="176">
        <f t="shared" ref="D64:W64" si="18">SUM(D27:D63)</f>
        <v>11903600</v>
      </c>
      <c r="E64" s="176">
        <f t="shared" si="18"/>
        <v>11903600</v>
      </c>
      <c r="F64" s="176">
        <f t="shared" si="18"/>
        <v>0</v>
      </c>
      <c r="G64" s="176">
        <f t="shared" si="18"/>
        <v>0</v>
      </c>
      <c r="H64" s="176">
        <f t="shared" si="18"/>
        <v>14621200</v>
      </c>
      <c r="I64" s="176">
        <f t="shared" si="18"/>
        <v>2906.1</v>
      </c>
      <c r="J64" s="176">
        <f>SUM(J27:J63)</f>
        <v>2999</v>
      </c>
      <c r="K64" s="176">
        <f t="shared" si="18"/>
        <v>0</v>
      </c>
      <c r="L64" s="176">
        <f t="shared" si="18"/>
        <v>7726599</v>
      </c>
      <c r="M64" s="176">
        <f t="shared" si="18"/>
        <v>7723600</v>
      </c>
      <c r="N64" s="176">
        <f>SUM(N27:N63)</f>
        <v>2999</v>
      </c>
      <c r="O64" s="176">
        <f>SUM(O27:O63)</f>
        <v>0</v>
      </c>
      <c r="P64" s="176">
        <f t="shared" si="18"/>
        <v>0</v>
      </c>
      <c r="Q64" s="176">
        <f t="shared" si="18"/>
        <v>0</v>
      </c>
      <c r="R64" s="176">
        <f t="shared" si="18"/>
        <v>0</v>
      </c>
      <c r="S64" s="176">
        <f t="shared" si="18"/>
        <v>0</v>
      </c>
      <c r="T64" s="176">
        <f t="shared" si="18"/>
        <v>18801200</v>
      </c>
      <c r="U64" s="176">
        <f t="shared" si="18"/>
        <v>18801200</v>
      </c>
      <c r="V64" s="176">
        <f t="shared" si="18"/>
        <v>0</v>
      </c>
      <c r="W64" s="176">
        <f t="shared" si="18"/>
        <v>0</v>
      </c>
    </row>
    <row r="65" spans="1:23">
      <c r="A65" s="286" t="s">
        <v>73</v>
      </c>
      <c r="B65" s="286"/>
      <c r="C65" s="28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22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97" customFormat="1" ht="14.25">
      <c r="A66" s="288" t="s">
        <v>74</v>
      </c>
      <c r="B66" s="288"/>
      <c r="C66" s="288"/>
      <c r="D66" s="98">
        <f t="shared" ref="D66:W66" si="19">SUM(D11,D17,D24,D64)</f>
        <v>15885100</v>
      </c>
      <c r="E66" s="98">
        <f t="shared" si="19"/>
        <v>15885100</v>
      </c>
      <c r="F66" s="98">
        <f t="shared" si="19"/>
        <v>0</v>
      </c>
      <c r="G66" s="98">
        <f t="shared" si="19"/>
        <v>0</v>
      </c>
      <c r="H66" s="98">
        <f t="shared" si="19"/>
        <v>14621200</v>
      </c>
      <c r="I66" s="98">
        <f t="shared" si="19"/>
        <v>2906.1</v>
      </c>
      <c r="J66" s="98">
        <f t="shared" si="19"/>
        <v>2999</v>
      </c>
      <c r="K66" s="98">
        <f t="shared" si="19"/>
        <v>0</v>
      </c>
      <c r="L66" s="98">
        <f t="shared" si="19"/>
        <v>7726599</v>
      </c>
      <c r="M66" s="98">
        <f t="shared" si="19"/>
        <v>7723600</v>
      </c>
      <c r="N66" s="98">
        <f t="shared" si="19"/>
        <v>2999</v>
      </c>
      <c r="O66" s="98">
        <f t="shared" si="19"/>
        <v>0</v>
      </c>
      <c r="P66" s="98">
        <f t="shared" si="19"/>
        <v>0</v>
      </c>
      <c r="Q66" s="98">
        <f t="shared" si="19"/>
        <v>0</v>
      </c>
      <c r="R66" s="98">
        <f t="shared" si="19"/>
        <v>0</v>
      </c>
      <c r="S66" s="98">
        <f t="shared" si="19"/>
        <v>0</v>
      </c>
      <c r="T66" s="98">
        <f t="shared" si="19"/>
        <v>22782700</v>
      </c>
      <c r="U66" s="98">
        <f t="shared" si="19"/>
        <v>22782700</v>
      </c>
      <c r="V66" s="98">
        <f t="shared" si="19"/>
        <v>0</v>
      </c>
      <c r="W66" s="98">
        <f t="shared" si="19"/>
        <v>0</v>
      </c>
    </row>
    <row r="67" spans="1:23" ht="25.9" customHeight="1">
      <c r="A67" s="287" t="s">
        <v>75</v>
      </c>
      <c r="B67" s="286"/>
      <c r="C67" s="28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>
      <c r="A68" s="1" t="s">
        <v>43</v>
      </c>
    </row>
    <row r="69" spans="1:23">
      <c r="A69" s="1" t="s">
        <v>76</v>
      </c>
    </row>
    <row r="70" spans="1:23">
      <c r="A70" s="1" t="s">
        <v>77</v>
      </c>
    </row>
    <row r="74" spans="1:23" ht="18.75">
      <c r="A74" s="110" t="s">
        <v>104</v>
      </c>
      <c r="B74" s="111"/>
      <c r="C74" s="112"/>
      <c r="D74" s="112"/>
      <c r="E74" s="111" t="s">
        <v>102</v>
      </c>
    </row>
    <row r="75" spans="1:23" ht="18.75">
      <c r="A75" s="110"/>
      <c r="B75" s="111"/>
      <c r="C75" s="112"/>
      <c r="D75" s="112"/>
      <c r="E75" s="111"/>
    </row>
    <row r="76" spans="1:23" ht="18.75">
      <c r="A76" s="112"/>
      <c r="B76" s="112"/>
      <c r="C76" s="112"/>
      <c r="D76" s="112"/>
      <c r="E76" s="112"/>
    </row>
    <row r="77" spans="1:23" ht="18.75">
      <c r="A77" s="113" t="s">
        <v>103</v>
      </c>
      <c r="B77" s="114"/>
      <c r="C77" s="112"/>
      <c r="D77" s="112"/>
      <c r="E77" s="114" t="s">
        <v>175</v>
      </c>
    </row>
  </sheetData>
  <mergeCells count="42">
    <mergeCell ref="B8:W8"/>
    <mergeCell ref="A52:A60"/>
    <mergeCell ref="A26:W26"/>
    <mergeCell ref="A25:C25"/>
    <mergeCell ref="A24:C24"/>
    <mergeCell ref="A19:W19"/>
    <mergeCell ref="A33:A41"/>
    <mergeCell ref="A27:A31"/>
    <mergeCell ref="A21:A23"/>
    <mergeCell ref="A48:A49"/>
    <mergeCell ref="A67:C67"/>
    <mergeCell ref="A66:C66"/>
    <mergeCell ref="A65:C65"/>
    <mergeCell ref="A42:A47"/>
    <mergeCell ref="A64:C64"/>
    <mergeCell ref="A61:A63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9" t="s">
        <v>94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2" t="s">
        <v>36</v>
      </c>
      <c r="B10" s="243"/>
      <c r="C10" s="243"/>
      <c r="D10" s="24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9" t="s">
        <v>95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1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2" t="s">
        <v>37</v>
      </c>
      <c r="B15" s="243"/>
      <c r="C15" s="243"/>
      <c r="D15" s="24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3" t="s">
        <v>93</v>
      </c>
      <c r="B17" s="304"/>
      <c r="C17" s="30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171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175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16" sqref="T1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108</v>
      </c>
    </row>
    <row r="2" spans="1:26" ht="20.25" customHeight="1">
      <c r="A2" s="364" t="s">
        <v>154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110</v>
      </c>
    </row>
    <row r="6" spans="1:26" ht="15" customHeight="1">
      <c r="A6" s="355" t="s">
        <v>111</v>
      </c>
      <c r="B6" s="366" t="s">
        <v>112</v>
      </c>
      <c r="C6" s="314" t="s">
        <v>113</v>
      </c>
      <c r="D6" s="360" t="s">
        <v>114</v>
      </c>
      <c r="E6" s="305" t="s">
        <v>115</v>
      </c>
      <c r="F6" s="371"/>
      <c r="G6" s="371"/>
      <c r="H6" s="372"/>
      <c r="I6" s="360" t="s">
        <v>116</v>
      </c>
      <c r="J6" s="305" t="s">
        <v>117</v>
      </c>
      <c r="K6" s="305" t="s">
        <v>118</v>
      </c>
      <c r="L6" s="306"/>
      <c r="M6" s="307"/>
      <c r="N6" s="324" t="s">
        <v>119</v>
      </c>
      <c r="O6" s="325"/>
      <c r="P6" s="326"/>
      <c r="Q6" s="305" t="s">
        <v>120</v>
      </c>
      <c r="R6" s="306"/>
      <c r="S6" s="307"/>
      <c r="T6" s="305" t="s">
        <v>165</v>
      </c>
      <c r="U6" s="307"/>
      <c r="V6" s="318" t="s">
        <v>202</v>
      </c>
      <c r="W6" s="319"/>
      <c r="X6" s="320"/>
      <c r="Y6" s="320"/>
      <c r="Z6" s="368" t="s">
        <v>164</v>
      </c>
    </row>
    <row r="7" spans="1:26" ht="12" customHeight="1" thickBot="1">
      <c r="A7" s="365"/>
      <c r="B7" s="367"/>
      <c r="C7" s="357"/>
      <c r="D7" s="361"/>
      <c r="E7" s="373"/>
      <c r="F7" s="374"/>
      <c r="G7" s="374"/>
      <c r="H7" s="375"/>
      <c r="I7" s="361"/>
      <c r="J7" s="316"/>
      <c r="K7" s="308"/>
      <c r="L7" s="309"/>
      <c r="M7" s="310"/>
      <c r="N7" s="327"/>
      <c r="O7" s="328"/>
      <c r="P7" s="329"/>
      <c r="Q7" s="332"/>
      <c r="R7" s="333"/>
      <c r="S7" s="334"/>
      <c r="T7" s="316"/>
      <c r="U7" s="317"/>
      <c r="V7" s="321"/>
      <c r="W7" s="322"/>
      <c r="X7" s="323"/>
      <c r="Y7" s="323"/>
      <c r="Z7" s="369"/>
    </row>
    <row r="8" spans="1:26" ht="15.75" customHeight="1" thickBot="1">
      <c r="A8" s="365"/>
      <c r="B8" s="367"/>
      <c r="C8" s="357"/>
      <c r="D8" s="361"/>
      <c r="E8" s="355" t="s">
        <v>121</v>
      </c>
      <c r="F8" s="311" t="s">
        <v>5</v>
      </c>
      <c r="G8" s="312"/>
      <c r="H8" s="376"/>
      <c r="I8" s="361"/>
      <c r="J8" s="357"/>
      <c r="K8" s="330" t="s">
        <v>122</v>
      </c>
      <c r="L8" s="377" t="s">
        <v>123</v>
      </c>
      <c r="M8" s="314" t="s">
        <v>124</v>
      </c>
      <c r="N8" s="330" t="s">
        <v>122</v>
      </c>
      <c r="O8" s="314" t="s">
        <v>123</v>
      </c>
      <c r="P8" s="362" t="s">
        <v>124</v>
      </c>
      <c r="Q8" s="330" t="s">
        <v>122</v>
      </c>
      <c r="R8" s="314" t="s">
        <v>123</v>
      </c>
      <c r="S8" s="362" t="s">
        <v>124</v>
      </c>
      <c r="T8" s="308"/>
      <c r="U8" s="310"/>
      <c r="V8" s="358" t="s">
        <v>121</v>
      </c>
      <c r="W8" s="311" t="s">
        <v>5</v>
      </c>
      <c r="X8" s="312"/>
      <c r="Y8" s="313"/>
      <c r="Z8" s="369"/>
    </row>
    <row r="9" spans="1:26" ht="23.25" customHeight="1" thickBot="1">
      <c r="A9" s="356"/>
      <c r="B9" s="367"/>
      <c r="C9" s="315"/>
      <c r="D9" s="331"/>
      <c r="E9" s="356"/>
      <c r="F9" s="36" t="s">
        <v>122</v>
      </c>
      <c r="G9" s="37" t="s">
        <v>123</v>
      </c>
      <c r="H9" s="37" t="s">
        <v>124</v>
      </c>
      <c r="I9" s="331"/>
      <c r="J9" s="357"/>
      <c r="K9" s="331"/>
      <c r="L9" s="356"/>
      <c r="M9" s="315"/>
      <c r="N9" s="331"/>
      <c r="O9" s="315"/>
      <c r="P9" s="363"/>
      <c r="Q9" s="331"/>
      <c r="R9" s="315"/>
      <c r="S9" s="363"/>
      <c r="T9" s="38" t="s">
        <v>123</v>
      </c>
      <c r="U9" s="39" t="s">
        <v>124</v>
      </c>
      <c r="V9" s="359"/>
      <c r="W9" s="36" t="s">
        <v>122</v>
      </c>
      <c r="X9" s="37" t="s">
        <v>123</v>
      </c>
      <c r="Y9" s="39" t="s">
        <v>124</v>
      </c>
      <c r="Z9" s="370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2" t="s">
        <v>125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4"/>
    </row>
    <row r="12" spans="1:26" ht="28.5" customHeight="1">
      <c r="A12" s="338" t="s">
        <v>126</v>
      </c>
      <c r="B12" s="339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127</v>
      </c>
      <c r="C13" s="52" t="s">
        <v>128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50" t="s">
        <v>129</v>
      </c>
      <c r="B14" s="351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40" t="s">
        <v>130</v>
      </c>
      <c r="B15" s="341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131</v>
      </c>
      <c r="C16" s="70" t="s">
        <v>132</v>
      </c>
      <c r="D16" s="59"/>
      <c r="E16" s="60">
        <f>F16+G16</f>
        <v>8000</v>
      </c>
      <c r="F16" s="60">
        <v>8000</v>
      </c>
      <c r="G16" s="60"/>
      <c r="H16" s="60"/>
      <c r="I16" s="71" t="s">
        <v>133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134</v>
      </c>
    </row>
    <row r="17" spans="1:26" ht="39.75" customHeight="1" thickBot="1">
      <c r="A17" s="342" t="s">
        <v>135</v>
      </c>
      <c r="B17" s="343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48" t="s">
        <v>136</v>
      </c>
      <c r="B18" s="349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45" t="s">
        <v>137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7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36" t="s">
        <v>138</v>
      </c>
      <c r="B21" s="33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44" t="s">
        <v>102</v>
      </c>
      <c r="R24" s="344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44" t="s">
        <v>175</v>
      </c>
      <c r="R27" s="344"/>
      <c r="S27" s="344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176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163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2:Z2"/>
    <mergeCell ref="A6:A9"/>
    <mergeCell ref="B6:B9"/>
    <mergeCell ref="C6:C9"/>
    <mergeCell ref="D6:D9"/>
    <mergeCell ref="Z6:Z9"/>
    <mergeCell ref="E6:H7"/>
    <mergeCell ref="F8:H8"/>
    <mergeCell ref="M8:M9"/>
    <mergeCell ref="L8:L9"/>
    <mergeCell ref="A11:Z11"/>
    <mergeCell ref="E8:E9"/>
    <mergeCell ref="J6:J9"/>
    <mergeCell ref="V8:V9"/>
    <mergeCell ref="Q8:Q9"/>
    <mergeCell ref="I6:I9"/>
    <mergeCell ref="K8:K9"/>
    <mergeCell ref="S8:S9"/>
    <mergeCell ref="P8:P9"/>
    <mergeCell ref="O8:O9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K6:M7"/>
    <mergeCell ref="W8:Y8"/>
    <mergeCell ref="R8:R9"/>
    <mergeCell ref="T6:U8"/>
    <mergeCell ref="V6:Y7"/>
    <mergeCell ref="N6:P7"/>
    <mergeCell ref="N8:N9"/>
    <mergeCell ref="Q6:S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2020-09-04T07:14:50Z</cp:lastPrinted>
  <dcterms:created xsi:type="dcterms:W3CDTF">2006-09-16T00:00:00Z</dcterms:created>
  <dcterms:modified xsi:type="dcterms:W3CDTF">2020-09-04T07:15:41Z</dcterms:modified>
</cp:coreProperties>
</file>