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EE26BE5-938F-47B2-AA02-8DB67F0CA1E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3'!$A$1:$W$61</definedName>
  </definedNames>
  <calcPr calcId="181029"/>
</workbook>
</file>

<file path=xl/calcChain.xml><?xml version="1.0" encoding="utf-8"?>
<calcChain xmlns="http://schemas.openxmlformats.org/spreadsheetml/2006/main">
  <c r="G11" i="2" l="1"/>
  <c r="H11" i="2"/>
  <c r="I11" i="2"/>
  <c r="J11" i="2"/>
  <c r="K11" i="2"/>
  <c r="L11" i="2"/>
  <c r="M11" i="2"/>
  <c r="O11" i="2"/>
  <c r="P11" i="2"/>
  <c r="N11" i="2"/>
  <c r="B7" i="1" s="1"/>
  <c r="E10" i="2"/>
  <c r="F10" i="2"/>
  <c r="G10" i="2"/>
  <c r="I10" i="2"/>
  <c r="J10" i="2"/>
  <c r="K10" i="2"/>
  <c r="L10" i="2"/>
  <c r="M10" i="2"/>
  <c r="P10" i="2"/>
  <c r="H10" i="2"/>
  <c r="K9" i="2"/>
  <c r="H9" i="2"/>
  <c r="P9" i="2"/>
  <c r="T29" i="4"/>
  <c r="H29" i="4"/>
  <c r="T26" i="4"/>
  <c r="V26" i="4"/>
  <c r="U26" i="4"/>
  <c r="P26" i="4"/>
  <c r="L26" i="4"/>
  <c r="D26" i="4"/>
  <c r="I26" i="4"/>
  <c r="V25" i="4"/>
  <c r="T25" i="4" s="1"/>
  <c r="U25" i="4"/>
  <c r="P25" i="4"/>
  <c r="L25" i="4"/>
  <c r="I25" i="4"/>
  <c r="V34" i="4"/>
  <c r="P34" i="4"/>
  <c r="L34" i="4"/>
  <c r="D34" i="4"/>
  <c r="U34" i="4" s="1"/>
  <c r="I34" i="4"/>
  <c r="I33" i="4"/>
  <c r="V36" i="4"/>
  <c r="T36" i="4" s="1"/>
  <c r="U36" i="4"/>
  <c r="P36" i="4"/>
  <c r="L36" i="4"/>
  <c r="I36" i="4"/>
  <c r="V38" i="4"/>
  <c r="P38" i="4"/>
  <c r="L38" i="4"/>
  <c r="I38" i="4"/>
  <c r="D38" i="4"/>
  <c r="U38" i="4" s="1"/>
  <c r="T38" i="4" s="1"/>
  <c r="V39" i="4"/>
  <c r="P39" i="4"/>
  <c r="L39" i="4"/>
  <c r="I39" i="4"/>
  <c r="D39" i="4"/>
  <c r="U39" i="4" s="1"/>
  <c r="D40" i="4"/>
  <c r="I23" i="4"/>
  <c r="L23" i="4"/>
  <c r="P23" i="4"/>
  <c r="V23" i="4"/>
  <c r="U23" i="4"/>
  <c r="F11" i="2" l="1"/>
  <c r="E9" i="2"/>
  <c r="E11" i="2" s="1"/>
  <c r="O9" i="2"/>
  <c r="T34" i="4"/>
  <c r="T39" i="4"/>
  <c r="T23" i="4"/>
  <c r="V40" i="4"/>
  <c r="P40" i="4"/>
  <c r="L40" i="4"/>
  <c r="I40" i="4"/>
  <c r="U40" i="4"/>
  <c r="T40" i="4" s="1"/>
  <c r="E19" i="3"/>
  <c r="F19" i="3"/>
  <c r="G19" i="3"/>
  <c r="H19" i="3"/>
  <c r="J19" i="3"/>
  <c r="K19" i="3"/>
  <c r="M19" i="3"/>
  <c r="N19" i="3"/>
  <c r="O19" i="3"/>
  <c r="Q19" i="3"/>
  <c r="S19" i="3"/>
  <c r="D19" i="3"/>
  <c r="V33" i="4"/>
  <c r="P33" i="4"/>
  <c r="L33" i="4"/>
  <c r="D33" i="4"/>
  <c r="E48" i="4"/>
  <c r="F48" i="4"/>
  <c r="G48" i="4"/>
  <c r="H48" i="4"/>
  <c r="J48" i="4"/>
  <c r="K48" i="4"/>
  <c r="M48" i="4"/>
  <c r="N48" i="4"/>
  <c r="O48" i="4"/>
  <c r="Q48" i="4"/>
  <c r="R48" i="4"/>
  <c r="S48" i="4"/>
  <c r="W48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T28" i="4" s="1"/>
  <c r="W29" i="4"/>
  <c r="D21" i="4"/>
  <c r="U21" i="4" s="1"/>
  <c r="D24" i="4"/>
  <c r="U24" i="4" s="1"/>
  <c r="D41" i="4"/>
  <c r="U41" i="4" s="1"/>
  <c r="D42" i="4"/>
  <c r="U42" i="4" s="1"/>
  <c r="D37" i="4"/>
  <c r="U37" i="4" s="1"/>
  <c r="P21" i="4"/>
  <c r="P22" i="4"/>
  <c r="I21" i="4"/>
  <c r="I22" i="4"/>
  <c r="L21" i="4"/>
  <c r="L22" i="4"/>
  <c r="I41" i="4"/>
  <c r="L41" i="4"/>
  <c r="P41" i="4"/>
  <c r="V41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7" i="4"/>
  <c r="P37" i="4"/>
  <c r="L37" i="4"/>
  <c r="I37" i="4"/>
  <c r="V42" i="4"/>
  <c r="P42" i="4"/>
  <c r="L42" i="4"/>
  <c r="I42" i="4"/>
  <c r="V43" i="4"/>
  <c r="U43" i="4"/>
  <c r="P43" i="4"/>
  <c r="L43" i="4"/>
  <c r="I43" i="4"/>
  <c r="V21" i="4"/>
  <c r="U22" i="4"/>
  <c r="V22" i="4"/>
  <c r="V24" i="4"/>
  <c r="L44" i="4"/>
  <c r="P24" i="4"/>
  <c r="L24" i="4"/>
  <c r="I24" i="4"/>
  <c r="D45" i="4"/>
  <c r="U45" i="4" s="1"/>
  <c r="D46" i="4"/>
  <c r="U46" i="4" s="1"/>
  <c r="D47" i="4"/>
  <c r="U47" i="4" s="1"/>
  <c r="D44" i="4"/>
  <c r="U44" i="4" s="1"/>
  <c r="V44" i="4"/>
  <c r="V45" i="4"/>
  <c r="V46" i="4"/>
  <c r="V47" i="4"/>
  <c r="D35" i="4"/>
  <c r="U35" i="4" s="1"/>
  <c r="V35" i="4"/>
  <c r="D27" i="4"/>
  <c r="U27" i="4" s="1"/>
  <c r="D20" i="4"/>
  <c r="U20" i="4" s="1"/>
  <c r="I47" i="4"/>
  <c r="I46" i="4"/>
  <c r="P44" i="4"/>
  <c r="L45" i="4"/>
  <c r="I44" i="4"/>
  <c r="I45" i="4"/>
  <c r="L47" i="4"/>
  <c r="P46" i="4"/>
  <c r="P47" i="4"/>
  <c r="L46" i="4"/>
  <c r="P45" i="4"/>
  <c r="I35" i="4"/>
  <c r="L35" i="4"/>
  <c r="P35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N9" i="2" l="1"/>
  <c r="N10" i="2" s="1"/>
  <c r="O10" i="2"/>
  <c r="L29" i="4"/>
  <c r="P29" i="4"/>
  <c r="I48" i="4"/>
  <c r="L48" i="4"/>
  <c r="T43" i="4"/>
  <c r="V48" i="4"/>
  <c r="V29" i="4"/>
  <c r="T42" i="4"/>
  <c r="T41" i="4"/>
  <c r="D48" i="4"/>
  <c r="U29" i="4"/>
  <c r="B18" i="1" s="1"/>
  <c r="P48" i="4"/>
  <c r="U33" i="4"/>
  <c r="I29" i="4"/>
  <c r="P17" i="3"/>
  <c r="P19" i="3" s="1"/>
  <c r="B13" i="1" s="1"/>
  <c r="D29" i="4"/>
  <c r="T37" i="4"/>
  <c r="Y18" i="7"/>
  <c r="J18" i="7"/>
  <c r="H18" i="7"/>
  <c r="S18" i="7"/>
  <c r="V18" i="7"/>
  <c r="F18" i="7"/>
  <c r="T22" i="4"/>
  <c r="T24" i="4"/>
  <c r="V17" i="4"/>
  <c r="I17" i="4"/>
  <c r="T44" i="4"/>
  <c r="D17" i="4"/>
  <c r="L17" i="4"/>
  <c r="O50" i="4"/>
  <c r="H50" i="4"/>
  <c r="P17" i="4"/>
  <c r="S50" i="4"/>
  <c r="W50" i="4"/>
  <c r="T46" i="4"/>
  <c r="T45" i="4"/>
  <c r="T47" i="4"/>
  <c r="Q50" i="4"/>
  <c r="G50" i="4"/>
  <c r="M50" i="4"/>
  <c r="T21" i="4"/>
  <c r="J50" i="4"/>
  <c r="N50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0" i="4"/>
  <c r="F50" i="4"/>
  <c r="T27" i="4"/>
  <c r="K50" i="4"/>
  <c r="R50" i="4"/>
  <c r="T15" i="4"/>
  <c r="T16" i="4"/>
  <c r="T14" i="4"/>
  <c r="U17" i="4"/>
  <c r="T20" i="4"/>
  <c r="T35" i="4"/>
  <c r="Q14" i="3"/>
  <c r="T33" i="4" l="1"/>
  <c r="T48" i="4" s="1"/>
  <c r="U48" i="4"/>
  <c r="B19" i="1" s="1"/>
  <c r="B27" i="1" s="1"/>
  <c r="P50" i="4"/>
  <c r="T17" i="4"/>
  <c r="I50" i="4"/>
  <c r="L50" i="4"/>
  <c r="D50" i="4"/>
  <c r="V50" i="4"/>
  <c r="P14" i="3"/>
  <c r="B12" i="1"/>
  <c r="Q21" i="3"/>
  <c r="B10" i="1"/>
  <c r="P21" i="3"/>
  <c r="B5" i="1"/>
  <c r="B26" i="1" s="1"/>
  <c r="B17" i="1"/>
  <c r="U50" i="4" l="1"/>
  <c r="B14" i="1"/>
  <c r="T50" i="4"/>
  <c r="B24" i="1"/>
</calcChain>
</file>

<file path=xl/sharedStrings.xml><?xml version="1.0" encoding="utf-8"?>
<sst xmlns="http://schemas.openxmlformats.org/spreadsheetml/2006/main" count="330" uniqueCount="199">
  <si>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</si>
  <si>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</si>
  <si>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</si>
  <si>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</si>
  <si>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</si>
  <si>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</si>
  <si>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</si>
  <si>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</si>
  <si>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</si>
  <si>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</si>
  <si>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</si>
  <si>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</si>
  <si>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</si>
  <si>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</si>
  <si>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</si>
  <si>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</si>
  <si>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</si>
  <si>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</si>
  <si>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</si>
  <si>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</si>
  <si>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</si>
  <si>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</si>
  <si>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</si>
  <si>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</si>
  <si>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</si>
  <si>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</si>
  <si>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</si>
  <si>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</si>
  <si>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</si>
  <si>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</si>
  <si>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</si>
  <si>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</si>
  <si>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</si>
  <si>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</si>
  <si>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</si>
  <si>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</si>
  <si>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</si>
  <si>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</si>
  <si>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</si>
  <si>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</si>
  <si>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</si>
  <si>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</si>
  <si>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</si>
  <si>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</si>
  <si>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</si>
  <si>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</si>
  <si>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</si>
  <si>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</si>
  <si>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</si>
  <si>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</si>
  <si>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</si>
  <si>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</si>
  <si>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</si>
  <si>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</si>
  <si>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</si>
  <si>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</si>
  <si>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</si>
  <si>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</si>
  <si>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</si>
  <si>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</si>
  <si>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</si>
  <si>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</si>
  <si>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</si>
  <si>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</si>
  <si>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</si>
  <si>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</si>
  <si>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</si>
  <si>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</si>
  <si>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</si>
  <si>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</si>
  <si>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</si>
  <si>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</si>
  <si>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</si>
  <si>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</si>
  <si>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</si>
  <si>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</si>
  <si>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</si>
  <si>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</si>
  <si>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</si>
  <si>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</si>
  <si>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</si>
  <si>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</si>
  <si>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</si>
  <si>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</si>
  <si>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</si>
  <si>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</si>
  <si>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</si>
  <si>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</si>
  <si>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</si>
  <si>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</si>
  <si>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</si>
  <si>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</si>
  <si>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</si>
  <si>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</si>
  <si>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</si>
  <si>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</si>
  <si>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</si>
  <si>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</si>
  <si>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</si>
  <si>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</si>
  <si>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</si>
  <si>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</si>
  <si>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</si>
  <si>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</si>
  <si>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</si>
  <si>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</si>
  <si>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</si>
  <si>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</si>
  <si>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</si>
  <si>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</si>
  <si>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</si>
  <si>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</si>
  <si>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</si>
  <si>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</si>
  <si>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</si>
  <si>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</si>
  <si>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</si>
  <si>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</si>
  <si>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</si>
  <si>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</si>
  <si>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</si>
  <si>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</si>
  <si>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</si>
  <si>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</si>
  <si>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</si>
  <si>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</si>
  <si>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</si>
  <si>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</si>
  <si>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</si>
  <si>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</si>
  <si>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</si>
  <si>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</si>
  <si>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</si>
  <si>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</si>
  <si>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</si>
  <si>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</si>
  <si>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</si>
  <si>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</si>
  <si>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</si>
  <si>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</si>
  <si>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</si>
  <si>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</si>
  <si>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</si>
  <si>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</si>
  <si>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</si>
  <si>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</si>
  <si>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</si>
  <si>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</si>
  <si>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</si>
  <si>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</si>
  <si>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</si>
  <si>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</si>
  <si>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</si>
  <si>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</si>
  <si>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</si>
  <si>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</si>
  <si>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</si>
  <si>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</si>
  <si>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</si>
  <si>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</si>
  <si>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</si>
  <si>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</si>
  <si>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</si>
  <si>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</si>
  <si>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</si>
  <si>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</si>
  <si>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</si>
  <si>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</si>
  <si>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</si>
  <si>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</si>
  <si>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</si>
  <si>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</si>
  <si>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</si>
  <si>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</si>
  <si>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</si>
  <si>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</si>
  <si>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20000000 руб. под 0,1% до 01.12.2023 г.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</si>
  <si>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</si>
  <si>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</si>
  <si>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</si>
  <si>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</si>
  <si>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</si>
  <si>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</si>
  <si>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</si>
  <si>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</si>
  <si>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2023 года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</si>
  <si>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</si>
  <si>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</si>
  <si>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</si>
  <si>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</si>
  <si>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августа    2023 года 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</si>
  <si>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августа   2023 года</t>
    </r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</si>
  <si>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августа  2023 года </t>
  </si>
  <si>
    <t>Информация о задолженности по бюджетным кредитам юридическим лиам, выданным из бюджета Каневского района по состоянию на 01.08.2023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</si>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</sst>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top" wrapText="1"/>
    </xf>
    <xf numFmtId="14" fontId="3" fillId="7" borderId="39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2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/>
    <xf numFmtId="4" fontId="1" fillId="10" borderId="34" xfId="0" applyNumberFormat="1" applyFont="1" applyFill="1" applyBorder="1"/>
    <xf numFmtId="14" fontId="3" fillId="7" borderId="34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4" fontId="1" fillId="10" borderId="13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1" xfId="0" applyFont="1" applyFill="1" applyBorder="1" applyAlignment="1">
      <alignment horizontal="center" vertical="center" wrapText="1"/>
    </xf>
    <xf numFmtId="4" fontId="1" fillId="10" borderId="26" xfId="0" applyNumberFormat="1" applyFont="1" applyFill="1" applyBorder="1"/>
    <xf numFmtId="0" fontId="3" fillId="0" borderId="24" xfId="0" applyFont="1" applyBorder="1" applyAlignment="1">
      <alignment vertical="center" wrapText="1"/>
    </xf>
    <xf numFmtId="4" fontId="1" fillId="10" borderId="9" xfId="0" applyNumberFormat="1" applyFont="1" applyFill="1" applyBorder="1"/>
    <xf numFmtId="0" fontId="1" fillId="0" borderId="58" xfId="0" applyFont="1" applyBorder="1"/>
    <xf numFmtId="0" fontId="1" fillId="0" borderId="47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activeCell="A14" sqref="A14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38" t="s">
        <v>191</v>
      </c>
      <c r="B2" s="239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6606901.3300000001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5">
        <f>('Форма 1'!N11)</f>
        <v>6606901.3300000001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80974000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65500000</v>
      </c>
    </row>
    <row r="19" spans="1:2" s="1" customFormat="1" ht="30" x14ac:dyDescent="0.25">
      <c r="A19" s="8" t="s">
        <v>16</v>
      </c>
      <c r="B19" s="25">
        <f>('Форма 3'!U48)</f>
        <v>15474000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96080901.329999998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6606901.3300000001</v>
      </c>
    </row>
    <row r="27" spans="1:2" s="1" customFormat="1" ht="15" x14ac:dyDescent="0.25">
      <c r="A27" s="8" t="s">
        <v>22</v>
      </c>
      <c r="B27" s="25">
        <f>SUM(B13,B18,B19)</f>
        <v>89474000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1" sqref="N21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40" t="s">
        <v>47</v>
      </c>
      <c r="S1" s="240"/>
    </row>
    <row r="2" spans="1:19" ht="40.9" customHeight="1" x14ac:dyDescent="0.25">
      <c r="A2" s="6"/>
      <c r="B2" s="6"/>
      <c r="C2" s="6"/>
      <c r="D2" s="6"/>
      <c r="E2" s="241" t="s">
        <v>190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x14ac:dyDescent="0.25">
      <c r="S3" s="2" t="s">
        <v>2</v>
      </c>
    </row>
    <row r="4" spans="1:19" ht="50.25" customHeight="1" x14ac:dyDescent="0.25">
      <c r="A4" s="247" t="s">
        <v>23</v>
      </c>
      <c r="B4" s="247" t="s">
        <v>24</v>
      </c>
      <c r="C4" s="247" t="s">
        <v>25</v>
      </c>
      <c r="D4" s="247" t="s">
        <v>26</v>
      </c>
      <c r="E4" s="244" t="s">
        <v>28</v>
      </c>
      <c r="F4" s="245"/>
      <c r="G4" s="246"/>
      <c r="H4" s="244" t="s">
        <v>31</v>
      </c>
      <c r="I4" s="245"/>
      <c r="J4" s="246"/>
      <c r="K4" s="244" t="s">
        <v>32</v>
      </c>
      <c r="L4" s="245"/>
      <c r="M4" s="246"/>
      <c r="N4" s="244" t="s">
        <v>33</v>
      </c>
      <c r="O4" s="245"/>
      <c r="P4" s="246"/>
      <c r="Q4" s="244" t="s">
        <v>34</v>
      </c>
      <c r="R4" s="245"/>
      <c r="S4" s="246"/>
    </row>
    <row r="5" spans="1:19" ht="14.45" customHeight="1" x14ac:dyDescent="0.25">
      <c r="A5" s="248"/>
      <c r="B5" s="248"/>
      <c r="C5" s="248"/>
      <c r="D5" s="248"/>
      <c r="E5" s="242" t="s">
        <v>27</v>
      </c>
      <c r="F5" s="243" t="s">
        <v>5</v>
      </c>
      <c r="G5" s="243"/>
      <c r="H5" s="242" t="s">
        <v>27</v>
      </c>
      <c r="I5" s="243" t="s">
        <v>5</v>
      </c>
      <c r="J5" s="243"/>
      <c r="K5" s="242" t="s">
        <v>27</v>
      </c>
      <c r="L5" s="243" t="s">
        <v>5</v>
      </c>
      <c r="M5" s="243"/>
      <c r="N5" s="242" t="s">
        <v>27</v>
      </c>
      <c r="O5" s="243" t="s">
        <v>5</v>
      </c>
      <c r="P5" s="243"/>
      <c r="Q5" s="242" t="s">
        <v>27</v>
      </c>
      <c r="R5" s="243" t="s">
        <v>5</v>
      </c>
      <c r="S5" s="243"/>
    </row>
    <row r="6" spans="1:19" ht="55.9" customHeight="1" x14ac:dyDescent="0.25">
      <c r="A6" s="249"/>
      <c r="B6" s="249"/>
      <c r="C6" s="249"/>
      <c r="D6" s="249"/>
      <c r="E6" s="242"/>
      <c r="F6" s="9" t="s">
        <v>29</v>
      </c>
      <c r="G6" s="9" t="s">
        <v>30</v>
      </c>
      <c r="H6" s="242"/>
      <c r="I6" s="9" t="s">
        <v>29</v>
      </c>
      <c r="J6" s="9" t="s">
        <v>30</v>
      </c>
      <c r="K6" s="242"/>
      <c r="L6" s="9" t="s">
        <v>29</v>
      </c>
      <c r="M6" s="9" t="s">
        <v>30</v>
      </c>
      <c r="N6" s="242"/>
      <c r="O6" s="9" t="s">
        <v>29</v>
      </c>
      <c r="P6" s="9" t="s">
        <v>30</v>
      </c>
      <c r="Q6" s="242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56" t="s">
        <v>35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8"/>
    </row>
    <row r="9" spans="1:19" ht="120" x14ac:dyDescent="0.25">
      <c r="A9" s="229" t="s">
        <v>97</v>
      </c>
      <c r="B9" s="230" t="s">
        <v>198</v>
      </c>
      <c r="C9" s="230" t="s">
        <v>188</v>
      </c>
      <c r="D9" s="229" t="s">
        <v>189</v>
      </c>
      <c r="E9" s="18">
        <f>F9+G9</f>
        <v>0</v>
      </c>
      <c r="F9" s="18">
        <v>0</v>
      </c>
      <c r="G9" s="18">
        <v>0</v>
      </c>
      <c r="H9" s="231">
        <f>I9+J9</f>
        <v>6636105.7199999997</v>
      </c>
      <c r="I9" s="231">
        <v>6606901.3300000001</v>
      </c>
      <c r="J9" s="231">
        <v>29204.39</v>
      </c>
      <c r="K9" s="231">
        <f>L9+M9</f>
        <v>29204.39</v>
      </c>
      <c r="L9" s="18">
        <v>0</v>
      </c>
      <c r="M9" s="231">
        <v>29204.39</v>
      </c>
      <c r="N9" s="25">
        <f>O9+P9</f>
        <v>6606901.3300000001</v>
      </c>
      <c r="O9" s="22">
        <f>F9+I9-L9</f>
        <v>6606901.3300000001</v>
      </c>
      <c r="P9" s="22">
        <f>G9+J9-M9</f>
        <v>0</v>
      </c>
      <c r="Q9" s="18"/>
      <c r="R9" s="18"/>
      <c r="S9" s="18"/>
    </row>
    <row r="10" spans="1:19" x14ac:dyDescent="0.25">
      <c r="A10" s="131" t="s">
        <v>97</v>
      </c>
      <c r="B10" s="132"/>
      <c r="C10" s="132"/>
      <c r="D10" s="131"/>
      <c r="E10" s="163">
        <f t="shared" ref="E10:G10" si="0">E9</f>
        <v>0</v>
      </c>
      <c r="F10" s="163">
        <f t="shared" si="0"/>
        <v>0</v>
      </c>
      <c r="G10" s="163">
        <f t="shared" si="0"/>
        <v>0</v>
      </c>
      <c r="H10" s="163">
        <f>H9</f>
        <v>6636105.7199999997</v>
      </c>
      <c r="I10" s="163">
        <f t="shared" ref="I10:P10" si="1">I9</f>
        <v>6606901.3300000001</v>
      </c>
      <c r="J10" s="163">
        <f t="shared" si="1"/>
        <v>29204.39</v>
      </c>
      <c r="K10" s="163">
        <f t="shared" si="1"/>
        <v>29204.39</v>
      </c>
      <c r="L10" s="163">
        <f t="shared" si="1"/>
        <v>0</v>
      </c>
      <c r="M10" s="163">
        <f t="shared" si="1"/>
        <v>29204.39</v>
      </c>
      <c r="N10" s="163">
        <f t="shared" si="1"/>
        <v>6606901.3300000001</v>
      </c>
      <c r="O10" s="163">
        <f t="shared" si="1"/>
        <v>6606901.3300000001</v>
      </c>
      <c r="P10" s="163">
        <f t="shared" si="1"/>
        <v>0</v>
      </c>
      <c r="Q10" s="18"/>
      <c r="R10" s="18"/>
      <c r="S10" s="18"/>
    </row>
    <row r="11" spans="1:19" s="11" customFormat="1" ht="14.25" x14ac:dyDescent="0.2">
      <c r="A11" s="250" t="s">
        <v>27</v>
      </c>
      <c r="B11" s="251"/>
      <c r="C11" s="251"/>
      <c r="D11" s="251"/>
      <c r="E11" s="94">
        <f t="shared" ref="E11:G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6636105.7199999997</v>
      </c>
      <c r="I11" s="94">
        <f t="shared" si="3"/>
        <v>6606901.3300000001</v>
      </c>
      <c r="J11" s="94">
        <f t="shared" si="3"/>
        <v>29204.39</v>
      </c>
      <c r="K11" s="94">
        <f t="shared" si="3"/>
        <v>29204.39</v>
      </c>
      <c r="L11" s="94">
        <f t="shared" si="3"/>
        <v>0</v>
      </c>
      <c r="M11" s="94">
        <f t="shared" si="3"/>
        <v>29204.39</v>
      </c>
      <c r="N11" s="94">
        <f>SUM(N10)</f>
        <v>6606901.3300000001</v>
      </c>
      <c r="O11" s="94">
        <f t="shared" ref="O11:P11" si="4">SUM(O10)</f>
        <v>6606901.3300000001</v>
      </c>
      <c r="P11" s="94">
        <f t="shared" si="4"/>
        <v>0</v>
      </c>
      <c r="Q11" s="94"/>
      <c r="R11" s="94"/>
      <c r="S11" s="94"/>
    </row>
    <row r="12" spans="1:19" x14ac:dyDescent="0.25">
      <c r="A12" s="252" t="s">
        <v>36</v>
      </c>
      <c r="B12" s="253"/>
      <c r="C12" s="253"/>
      <c r="D12" s="25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56" t="s">
        <v>41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8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50" t="s">
        <v>27</v>
      </c>
      <c r="B16" s="251"/>
      <c r="C16" s="251"/>
      <c r="D16" s="25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52" t="s">
        <v>37</v>
      </c>
      <c r="B17" s="253"/>
      <c r="C17" s="253"/>
      <c r="D17" s="25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56" t="s">
        <v>42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8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50" t="s">
        <v>27</v>
      </c>
      <c r="B21" s="251"/>
      <c r="C21" s="251"/>
      <c r="D21" s="25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52" t="s">
        <v>38</v>
      </c>
      <c r="B22" s="253"/>
      <c r="C22" s="253"/>
      <c r="D22" s="25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50" t="s">
        <v>39</v>
      </c>
      <c r="B23" s="251"/>
      <c r="C23" s="251"/>
      <c r="D23" s="25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50" t="s">
        <v>40</v>
      </c>
      <c r="B24" s="251"/>
      <c r="C24" s="251"/>
      <c r="D24" s="25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141</v>
      </c>
      <c r="F34" s="100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8" sqref="N28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40" t="s">
        <v>48</v>
      </c>
      <c r="S1" s="240"/>
    </row>
    <row r="2" spans="1:19" ht="43.9" customHeight="1" x14ac:dyDescent="0.25">
      <c r="D2" s="241" t="s">
        <v>192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4" spans="1:19" ht="37.15" customHeight="1" x14ac:dyDescent="0.25">
      <c r="A4" s="247" t="s">
        <v>23</v>
      </c>
      <c r="B4" s="247" t="s">
        <v>53</v>
      </c>
      <c r="C4" s="247" t="s">
        <v>52</v>
      </c>
      <c r="D4" s="244" t="s">
        <v>55</v>
      </c>
      <c r="E4" s="245"/>
      <c r="F4" s="245"/>
      <c r="G4" s="246"/>
      <c r="H4" s="278" t="s">
        <v>56</v>
      </c>
      <c r="I4" s="244" t="s">
        <v>57</v>
      </c>
      <c r="J4" s="245"/>
      <c r="K4" s="246"/>
      <c r="L4" s="244" t="s">
        <v>128</v>
      </c>
      <c r="M4" s="245"/>
      <c r="N4" s="245"/>
      <c r="O4" s="246"/>
      <c r="P4" s="244" t="s">
        <v>98</v>
      </c>
      <c r="Q4" s="245"/>
      <c r="R4" s="245"/>
      <c r="S4" s="246"/>
    </row>
    <row r="5" spans="1:19" x14ac:dyDescent="0.25">
      <c r="A5" s="248"/>
      <c r="B5" s="248"/>
      <c r="C5" s="248"/>
      <c r="D5" s="276" t="s">
        <v>27</v>
      </c>
      <c r="E5" s="256" t="s">
        <v>5</v>
      </c>
      <c r="F5" s="257"/>
      <c r="G5" s="258"/>
      <c r="H5" s="279"/>
      <c r="I5" s="276" t="s">
        <v>27</v>
      </c>
      <c r="J5" s="256" t="s">
        <v>5</v>
      </c>
      <c r="K5" s="258"/>
      <c r="L5" s="276" t="s">
        <v>27</v>
      </c>
      <c r="M5" s="256" t="s">
        <v>5</v>
      </c>
      <c r="N5" s="257"/>
      <c r="O5" s="258"/>
      <c r="P5" s="276" t="s">
        <v>27</v>
      </c>
      <c r="Q5" s="256" t="s">
        <v>5</v>
      </c>
      <c r="R5" s="257"/>
      <c r="S5" s="258"/>
    </row>
    <row r="6" spans="1:19" ht="58.9" customHeight="1" x14ac:dyDescent="0.25">
      <c r="A6" s="249"/>
      <c r="B6" s="249"/>
      <c r="C6" s="249"/>
      <c r="D6" s="277"/>
      <c r="E6" s="9" t="s">
        <v>29</v>
      </c>
      <c r="F6" s="9" t="s">
        <v>30</v>
      </c>
      <c r="G6" s="9" t="s">
        <v>54</v>
      </c>
      <c r="H6" s="280"/>
      <c r="I6" s="277"/>
      <c r="J6" s="9" t="s">
        <v>30</v>
      </c>
      <c r="K6" s="9" t="s">
        <v>54</v>
      </c>
      <c r="L6" s="277"/>
      <c r="M6" s="9" t="s">
        <v>29</v>
      </c>
      <c r="N6" s="9" t="s">
        <v>30</v>
      </c>
      <c r="O6" s="9" t="s">
        <v>54</v>
      </c>
      <c r="P6" s="277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73" t="s">
        <v>58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5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50" t="s">
        <v>27</v>
      </c>
      <c r="B14" s="251"/>
      <c r="C14" s="255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59" t="s">
        <v>36</v>
      </c>
      <c r="B15" s="260"/>
      <c r="C15" s="26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67" t="s">
        <v>59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</row>
    <row r="17" spans="1:19" ht="95.25" customHeight="1" thickBot="1" x14ac:dyDescent="0.3">
      <c r="A17" s="138" t="s">
        <v>143</v>
      </c>
      <c r="B17" s="172" t="s">
        <v>154</v>
      </c>
      <c r="C17" s="147" t="s">
        <v>155</v>
      </c>
      <c r="D17" s="125">
        <f>SUM(E17:G17)</f>
        <v>8500000</v>
      </c>
      <c r="E17" s="148">
        <v>8500000</v>
      </c>
      <c r="F17" s="148"/>
      <c r="G17" s="148"/>
      <c r="H17" s="183"/>
      <c r="I17" s="176">
        <f>J17+K17</f>
        <v>366547.93</v>
      </c>
      <c r="J17" s="185">
        <v>366547.93</v>
      </c>
      <c r="K17" s="177"/>
      <c r="L17" s="125">
        <f>M17+N17+O17</f>
        <v>366547.93</v>
      </c>
      <c r="M17" s="183"/>
      <c r="N17" s="185">
        <v>366547.93</v>
      </c>
      <c r="O17" s="177"/>
      <c r="P17" s="125">
        <f>SUM(Q17:S17)</f>
        <v>8500000</v>
      </c>
      <c r="Q17" s="125">
        <f>(D17+H17)-M17</f>
        <v>8500000</v>
      </c>
      <c r="R17" s="125">
        <f>J17-N17</f>
        <v>0</v>
      </c>
      <c r="S17" s="126">
        <f>K17-O17</f>
        <v>0</v>
      </c>
    </row>
    <row r="18" spans="1:19" ht="95.25" hidden="1" customHeight="1" thickBot="1" x14ac:dyDescent="0.3">
      <c r="A18" s="138"/>
      <c r="B18" s="172"/>
      <c r="C18" s="147"/>
      <c r="D18" s="125"/>
      <c r="E18" s="148"/>
      <c r="F18" s="148"/>
      <c r="G18" s="148"/>
      <c r="H18" s="149"/>
      <c r="I18" s="176"/>
      <c r="J18" s="149"/>
      <c r="K18" s="177"/>
      <c r="L18" s="125"/>
      <c r="M18" s="149"/>
      <c r="N18" s="149"/>
      <c r="O18" s="177"/>
      <c r="P18" s="125"/>
      <c r="Q18" s="125"/>
      <c r="R18" s="125"/>
      <c r="S18" s="126"/>
    </row>
    <row r="19" spans="1:19" s="14" customFormat="1" ht="14.25" x14ac:dyDescent="0.2">
      <c r="A19" s="270" t="s">
        <v>27</v>
      </c>
      <c r="B19" s="271"/>
      <c r="C19" s="272"/>
      <c r="D19" s="178">
        <f>SUM(D17:D18)</f>
        <v>8500000</v>
      </c>
      <c r="E19" s="178">
        <f t="shared" ref="E19:S19" si="2">SUM(E17:E18)</f>
        <v>8500000</v>
      </c>
      <c r="F19" s="178">
        <f t="shared" si="2"/>
        <v>0</v>
      </c>
      <c r="G19" s="178">
        <f t="shared" si="2"/>
        <v>0</v>
      </c>
      <c r="H19" s="178">
        <f t="shared" si="2"/>
        <v>0</v>
      </c>
      <c r="I19" s="178">
        <f t="shared" si="2"/>
        <v>366547.93</v>
      </c>
      <c r="J19" s="178">
        <f t="shared" si="2"/>
        <v>366547.93</v>
      </c>
      <c r="K19" s="178">
        <f t="shared" si="2"/>
        <v>0</v>
      </c>
      <c r="L19" s="178">
        <f t="shared" si="2"/>
        <v>366547.93</v>
      </c>
      <c r="M19" s="178">
        <f t="shared" si="2"/>
        <v>0</v>
      </c>
      <c r="N19" s="178">
        <f t="shared" si="2"/>
        <v>366547.93</v>
      </c>
      <c r="O19" s="178">
        <f t="shared" si="2"/>
        <v>0</v>
      </c>
      <c r="P19" s="178">
        <f t="shared" si="2"/>
        <v>8500000</v>
      </c>
      <c r="Q19" s="178">
        <f t="shared" si="2"/>
        <v>8500000</v>
      </c>
      <c r="R19" s="178">
        <f t="shared" si="2"/>
        <v>0</v>
      </c>
      <c r="S19" s="178">
        <f t="shared" si="2"/>
        <v>0</v>
      </c>
    </row>
    <row r="20" spans="1:19" x14ac:dyDescent="0.25">
      <c r="A20" s="259" t="s">
        <v>37</v>
      </c>
      <c r="B20" s="260"/>
      <c r="C20" s="26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50" t="s">
        <v>60</v>
      </c>
      <c r="B21" s="251"/>
      <c r="C21" s="255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366547.93</v>
      </c>
      <c r="J21" s="19">
        <f t="shared" si="3"/>
        <v>366547.93</v>
      </c>
      <c r="K21" s="19">
        <f t="shared" si="3"/>
        <v>0</v>
      </c>
      <c r="L21" s="19">
        <f t="shared" si="3"/>
        <v>366547.93</v>
      </c>
      <c r="M21" s="19">
        <f t="shared" si="3"/>
        <v>0</v>
      </c>
      <c r="N21" s="19">
        <f t="shared" si="3"/>
        <v>366547.93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64" t="s">
        <v>61</v>
      </c>
      <c r="B22" s="265"/>
      <c r="C22" s="26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62" t="s">
        <v>99</v>
      </c>
      <c r="B27" s="263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1"/>
  <sheetViews>
    <sheetView zoomScale="80" zoomScaleNormal="80" zoomScaleSheetLayoutView="75" workbookViewId="0">
      <pane xSplit="3" ySplit="6" topLeftCell="D8" activePane="bottomRight" state="frozen"/>
      <selection pane="topRight" activeCell="D1" sqref="D1"/>
      <selection pane="bottomLeft" activeCell="A8" sqref="A8"/>
      <selection pane="bottomRight" activeCell="B25" sqref="B25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40" t="s">
        <v>69</v>
      </c>
      <c r="W1" s="240"/>
    </row>
    <row r="2" spans="1:23" ht="47.45" customHeight="1" x14ac:dyDescent="0.25">
      <c r="D2" s="241" t="s">
        <v>185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4" spans="1:23" ht="48" customHeight="1" x14ac:dyDescent="0.25">
      <c r="A4" s="243" t="s">
        <v>23</v>
      </c>
      <c r="B4" s="243" t="s">
        <v>51</v>
      </c>
      <c r="C4" s="243" t="s">
        <v>52</v>
      </c>
      <c r="D4" s="243" t="s">
        <v>64</v>
      </c>
      <c r="E4" s="243"/>
      <c r="F4" s="243"/>
      <c r="G4" s="243"/>
      <c r="H4" s="283" t="s">
        <v>65</v>
      </c>
      <c r="I4" s="244" t="s">
        <v>57</v>
      </c>
      <c r="J4" s="245"/>
      <c r="K4" s="246"/>
      <c r="L4" s="243" t="s">
        <v>67</v>
      </c>
      <c r="M4" s="243"/>
      <c r="N4" s="243"/>
      <c r="O4" s="243"/>
      <c r="P4" s="243" t="s">
        <v>66</v>
      </c>
      <c r="Q4" s="243"/>
      <c r="R4" s="243"/>
      <c r="S4" s="243"/>
      <c r="T4" s="244" t="s">
        <v>68</v>
      </c>
      <c r="U4" s="245"/>
      <c r="V4" s="245"/>
      <c r="W4" s="246"/>
    </row>
    <row r="5" spans="1:23" x14ac:dyDescent="0.25">
      <c r="A5" s="243"/>
      <c r="B5" s="243"/>
      <c r="C5" s="243"/>
      <c r="D5" s="242" t="s">
        <v>27</v>
      </c>
      <c r="E5" s="243" t="s">
        <v>5</v>
      </c>
      <c r="F5" s="243"/>
      <c r="G5" s="243"/>
      <c r="H5" s="284"/>
      <c r="I5" s="276" t="s">
        <v>27</v>
      </c>
      <c r="J5" s="256" t="s">
        <v>5</v>
      </c>
      <c r="K5" s="258"/>
      <c r="L5" s="242" t="s">
        <v>27</v>
      </c>
      <c r="M5" s="243" t="s">
        <v>5</v>
      </c>
      <c r="N5" s="243"/>
      <c r="O5" s="243"/>
      <c r="P5" s="242" t="s">
        <v>27</v>
      </c>
      <c r="Q5" s="243" t="s">
        <v>5</v>
      </c>
      <c r="R5" s="243"/>
      <c r="S5" s="243"/>
      <c r="T5" s="242" t="s">
        <v>27</v>
      </c>
      <c r="U5" s="243" t="s">
        <v>5</v>
      </c>
      <c r="V5" s="243"/>
      <c r="W5" s="243"/>
    </row>
    <row r="6" spans="1:23" ht="60" customHeight="1" x14ac:dyDescent="0.25">
      <c r="A6" s="243"/>
      <c r="B6" s="243"/>
      <c r="C6" s="243"/>
      <c r="D6" s="242"/>
      <c r="E6" s="9" t="s">
        <v>29</v>
      </c>
      <c r="F6" s="9" t="s">
        <v>30</v>
      </c>
      <c r="G6" s="9" t="s">
        <v>54</v>
      </c>
      <c r="H6" s="285"/>
      <c r="I6" s="277"/>
      <c r="J6" s="9" t="s">
        <v>30</v>
      </c>
      <c r="K6" s="9" t="s">
        <v>54</v>
      </c>
      <c r="L6" s="242"/>
      <c r="M6" s="9" t="s">
        <v>29</v>
      </c>
      <c r="N6" s="9" t="s">
        <v>30</v>
      </c>
      <c r="O6" s="9" t="s">
        <v>54</v>
      </c>
      <c r="P6" s="242"/>
      <c r="Q6" s="9" t="s">
        <v>29</v>
      </c>
      <c r="R6" s="9" t="s">
        <v>30</v>
      </c>
      <c r="S6" s="9" t="s">
        <v>54</v>
      </c>
      <c r="T6" s="242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86" t="s">
        <v>62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88" t="s">
        <v>27</v>
      </c>
      <c r="B11" s="288"/>
      <c r="C11" s="28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87" t="s">
        <v>36</v>
      </c>
      <c r="B12" s="287"/>
      <c r="C12" s="28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86" t="s">
        <v>63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88" t="s">
        <v>27</v>
      </c>
      <c r="B17" s="288"/>
      <c r="C17" s="28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87" t="s">
        <v>37</v>
      </c>
      <c r="B18" s="287"/>
      <c r="C18" s="28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92" t="s">
        <v>70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1:58" ht="72" hidden="1" customHeight="1" thickBot="1" x14ac:dyDescent="0.3">
      <c r="A20" s="169"/>
      <c r="B20" s="170"/>
      <c r="C20" s="139"/>
      <c r="D20" s="134">
        <f>SUM(E20:G20)</f>
        <v>0</v>
      </c>
      <c r="E20" s="135"/>
      <c r="F20" s="135"/>
      <c r="G20" s="135"/>
      <c r="H20" s="135"/>
      <c r="I20" s="134">
        <f t="shared" ref="I20:I24" si="1">SUM(J20,K20)</f>
        <v>0</v>
      </c>
      <c r="J20" s="136"/>
      <c r="K20" s="136"/>
      <c r="L20" s="134">
        <f t="shared" ref="L20:L24" si="2">SUM(M20,N20,O20)</f>
        <v>0</v>
      </c>
      <c r="M20" s="136"/>
      <c r="N20" s="136"/>
      <c r="O20" s="135"/>
      <c r="P20" s="134">
        <f t="shared" ref="P20:P24" si="3">SUM(Q20,R20,S20)</f>
        <v>0</v>
      </c>
      <c r="Q20" s="136"/>
      <c r="R20" s="135"/>
      <c r="S20" s="135"/>
      <c r="T20" s="134">
        <f t="shared" ref="T20:T24" si="4">SUM(U20,V20,W20)</f>
        <v>0</v>
      </c>
      <c r="U20" s="134">
        <f t="shared" ref="U20:U24" si="5">(D20+H20)-M20-Q20</f>
        <v>0</v>
      </c>
      <c r="V20" s="134">
        <f t="shared" ref="V20:V24" si="6">F20+J20-N20</f>
        <v>0</v>
      </c>
      <c r="W20" s="137"/>
    </row>
    <row r="21" spans="1:58" ht="49.5" customHeight="1" x14ac:dyDescent="0.25">
      <c r="A21" s="290" t="s">
        <v>142</v>
      </c>
      <c r="B21" s="171" t="s">
        <v>131</v>
      </c>
      <c r="C21" s="123" t="s">
        <v>132</v>
      </c>
      <c r="D21" s="113">
        <f>E21</f>
        <v>8500000</v>
      </c>
      <c r="E21" s="114">
        <v>8500000</v>
      </c>
      <c r="F21" s="114"/>
      <c r="G21" s="114"/>
      <c r="H21" s="119"/>
      <c r="I21" s="168">
        <f t="shared" si="1"/>
        <v>0</v>
      </c>
      <c r="J21" s="184"/>
      <c r="K21" s="114"/>
      <c r="L21" s="168">
        <f t="shared" si="2"/>
        <v>0</v>
      </c>
      <c r="M21" s="184"/>
      <c r="N21" s="184"/>
      <c r="O21" s="114"/>
      <c r="P21" s="168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1.75" customHeight="1" x14ac:dyDescent="0.25">
      <c r="A22" s="291"/>
      <c r="B22" s="167" t="s">
        <v>164</v>
      </c>
      <c r="C22" s="120" t="s">
        <v>165</v>
      </c>
      <c r="D22" s="25">
        <v>0</v>
      </c>
      <c r="E22" s="15"/>
      <c r="F22" s="15"/>
      <c r="G22" s="15"/>
      <c r="H22" s="180">
        <v>20000000</v>
      </c>
      <c r="I22" s="168">
        <f t="shared" si="1"/>
        <v>0</v>
      </c>
      <c r="J22" s="180"/>
      <c r="K22" s="15"/>
      <c r="L22" s="168">
        <f t="shared" si="2"/>
        <v>0</v>
      </c>
      <c r="M22" s="180"/>
      <c r="N22" s="180"/>
      <c r="O22" s="15"/>
      <c r="P22" s="168">
        <f t="shared" si="3"/>
        <v>0</v>
      </c>
      <c r="Q22" s="117"/>
      <c r="R22" s="15"/>
      <c r="S22" s="15"/>
      <c r="T22" s="168">
        <f t="shared" si="4"/>
        <v>20000000</v>
      </c>
      <c r="U22" s="168">
        <f t="shared" si="5"/>
        <v>20000000</v>
      </c>
      <c r="V22" s="25">
        <f t="shared" si="6"/>
        <v>0</v>
      </c>
      <c r="W22" s="121"/>
    </row>
    <row r="23" spans="1:58" ht="51.75" customHeight="1" x14ac:dyDescent="0.25">
      <c r="A23" s="291"/>
      <c r="B23" s="202" t="s">
        <v>175</v>
      </c>
      <c r="C23" s="203" t="s">
        <v>176</v>
      </c>
      <c r="D23" s="25">
        <v>0</v>
      </c>
      <c r="E23" s="15"/>
      <c r="F23" s="15"/>
      <c r="G23" s="15"/>
      <c r="H23" s="180">
        <v>20000000</v>
      </c>
      <c r="I23" s="168">
        <f t="shared" si="1"/>
        <v>0</v>
      </c>
      <c r="J23" s="180"/>
      <c r="K23" s="15"/>
      <c r="L23" s="168">
        <f t="shared" si="2"/>
        <v>0</v>
      </c>
      <c r="M23" s="180"/>
      <c r="N23" s="180"/>
      <c r="O23" s="15"/>
      <c r="P23" s="168">
        <f t="shared" si="3"/>
        <v>0</v>
      </c>
      <c r="Q23" s="117"/>
      <c r="R23" s="15"/>
      <c r="S23" s="15"/>
      <c r="T23" s="168">
        <f t="shared" si="4"/>
        <v>20000000</v>
      </c>
      <c r="U23" s="168">
        <f t="shared" si="5"/>
        <v>20000000</v>
      </c>
      <c r="V23" s="25">
        <f t="shared" si="6"/>
        <v>0</v>
      </c>
      <c r="W23" s="121"/>
    </row>
    <row r="24" spans="1:58" ht="51.75" thickBot="1" x14ac:dyDescent="0.3">
      <c r="A24" s="291"/>
      <c r="B24" s="166" t="s">
        <v>150</v>
      </c>
      <c r="C24" s="150" t="s">
        <v>151</v>
      </c>
      <c r="D24" s="151">
        <f>E24</f>
        <v>8000000</v>
      </c>
      <c r="E24" s="152">
        <v>8000000</v>
      </c>
      <c r="F24" s="152"/>
      <c r="G24" s="152"/>
      <c r="H24" s="182"/>
      <c r="I24" s="151">
        <f t="shared" si="1"/>
        <v>1446.57</v>
      </c>
      <c r="J24" s="182">
        <v>1446.57</v>
      </c>
      <c r="K24" s="152"/>
      <c r="L24" s="151">
        <f t="shared" si="2"/>
        <v>8001446.5700000003</v>
      </c>
      <c r="M24" s="182">
        <v>8000000</v>
      </c>
      <c r="N24" s="182">
        <v>1446.57</v>
      </c>
      <c r="O24" s="152"/>
      <c r="P24" s="151">
        <f t="shared" si="3"/>
        <v>0</v>
      </c>
      <c r="Q24" s="153"/>
      <c r="R24" s="152"/>
      <c r="S24" s="152"/>
      <c r="T24" s="151">
        <f t="shared" si="4"/>
        <v>0</v>
      </c>
      <c r="U24" s="151">
        <f t="shared" si="5"/>
        <v>0</v>
      </c>
      <c r="V24" s="151">
        <f t="shared" si="6"/>
        <v>0</v>
      </c>
      <c r="W24" s="154"/>
    </row>
    <row r="25" spans="1:58" ht="63.75" customHeight="1" thickBot="1" x14ac:dyDescent="0.3">
      <c r="A25" s="232" t="s">
        <v>194</v>
      </c>
      <c r="B25" s="187" t="s">
        <v>195</v>
      </c>
      <c r="C25" s="188" t="s">
        <v>196</v>
      </c>
      <c r="D25" s="189">
        <v>0</v>
      </c>
      <c r="E25" s="190"/>
      <c r="F25" s="190"/>
      <c r="G25" s="190"/>
      <c r="H25" s="233">
        <v>2000000</v>
      </c>
      <c r="I25" s="189">
        <f>SUM(J25,K25)</f>
        <v>0</v>
      </c>
      <c r="J25" s="192"/>
      <c r="K25" s="190"/>
      <c r="L25" s="189">
        <f>SUM(M25,N25,O25)</f>
        <v>0</v>
      </c>
      <c r="M25" s="192"/>
      <c r="N25" s="192"/>
      <c r="O25" s="190"/>
      <c r="P25" s="189">
        <f>SUM(Q25,R25,S25)</f>
        <v>0</v>
      </c>
      <c r="Q25" s="191"/>
      <c r="R25" s="190"/>
      <c r="S25" s="190"/>
      <c r="T25" s="189">
        <f>SUM(U25,V25,W25)</f>
        <v>2000000</v>
      </c>
      <c r="U25" s="189">
        <f>(D25+H25)-M25-Q25</f>
        <v>2000000</v>
      </c>
      <c r="V25" s="189">
        <f>F25+J25-N25</f>
        <v>0</v>
      </c>
      <c r="W25" s="193"/>
    </row>
    <row r="26" spans="1:58" s="237" customFormat="1" ht="63.75" customHeight="1" x14ac:dyDescent="0.25">
      <c r="A26" s="290" t="s">
        <v>144</v>
      </c>
      <c r="B26" s="171" t="s">
        <v>197</v>
      </c>
      <c r="C26" s="123" t="s">
        <v>171</v>
      </c>
      <c r="D26" s="168">
        <f>SUM(E26:G26)</f>
        <v>0</v>
      </c>
      <c r="E26" s="114"/>
      <c r="F26" s="114"/>
      <c r="G26" s="114"/>
      <c r="H26" s="235">
        <v>5000000</v>
      </c>
      <c r="I26" s="168">
        <f>SUM(J26,K26)</f>
        <v>0</v>
      </c>
      <c r="J26" s="184"/>
      <c r="K26" s="114"/>
      <c r="L26" s="168">
        <f>SUM(M26,N26,O26)</f>
        <v>0</v>
      </c>
      <c r="M26" s="184"/>
      <c r="N26" s="184"/>
      <c r="O26" s="114"/>
      <c r="P26" s="168">
        <f>SUM(Q26,R26,S26)</f>
        <v>0</v>
      </c>
      <c r="Q26" s="119"/>
      <c r="R26" s="114"/>
      <c r="S26" s="114"/>
      <c r="T26" s="168">
        <f>SUM(U26,V26,W26)</f>
        <v>5000000</v>
      </c>
      <c r="U26" s="168">
        <f>(D26+H26)-M26-Q26</f>
        <v>5000000</v>
      </c>
      <c r="V26" s="168">
        <f>F26+J26-N26</f>
        <v>0</v>
      </c>
      <c r="W26" s="115"/>
    </row>
    <row r="27" spans="1:58" s="236" customFormat="1" ht="45" customHeight="1" thickBot="1" x14ac:dyDescent="0.3">
      <c r="A27" s="295"/>
      <c r="B27" s="234" t="s">
        <v>166</v>
      </c>
      <c r="C27" s="212" t="s">
        <v>167</v>
      </c>
      <c r="D27" s="213">
        <f>SUM(E27:G27)</f>
        <v>0</v>
      </c>
      <c r="E27" s="214"/>
      <c r="F27" s="214"/>
      <c r="G27" s="214"/>
      <c r="H27" s="216">
        <v>5000000</v>
      </c>
      <c r="I27" s="213">
        <f>SUM(J27,K27)</f>
        <v>0</v>
      </c>
      <c r="J27" s="216"/>
      <c r="K27" s="214"/>
      <c r="L27" s="213">
        <f>SUM(M27,N27,O27)</f>
        <v>0</v>
      </c>
      <c r="M27" s="216"/>
      <c r="N27" s="216"/>
      <c r="O27" s="214"/>
      <c r="P27" s="213">
        <f>SUM(Q27,R27,S27)</f>
        <v>0</v>
      </c>
      <c r="Q27" s="215"/>
      <c r="R27" s="214"/>
      <c r="S27" s="214"/>
      <c r="T27" s="213">
        <f>SUM(U27,V27,W27)</f>
        <v>5000000</v>
      </c>
      <c r="U27" s="213">
        <f>(D27+H27)-M27-Q27</f>
        <v>5000000</v>
      </c>
      <c r="V27" s="213">
        <f>F27+J27-N27</f>
        <v>0</v>
      </c>
      <c r="W27" s="219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194" t="s">
        <v>169</v>
      </c>
      <c r="B28" s="187" t="s">
        <v>170</v>
      </c>
      <c r="C28" s="188" t="s">
        <v>171</v>
      </c>
      <c r="D28" s="189">
        <f>SUM(E28:G28)</f>
        <v>0</v>
      </c>
      <c r="E28" s="190"/>
      <c r="F28" s="190"/>
      <c r="G28" s="190"/>
      <c r="H28" s="192">
        <v>5000000</v>
      </c>
      <c r="I28" s="189">
        <f>SUM(J28,K28)</f>
        <v>0</v>
      </c>
      <c r="J28" s="192"/>
      <c r="K28" s="190"/>
      <c r="L28" s="189">
        <f>SUM(M28,N28,O28)</f>
        <v>0</v>
      </c>
      <c r="M28" s="192"/>
      <c r="N28" s="192"/>
      <c r="O28" s="190"/>
      <c r="P28" s="189">
        <f>SUM(Q28,R28,S28)</f>
        <v>0</v>
      </c>
      <c r="Q28" s="191"/>
      <c r="R28" s="190"/>
      <c r="S28" s="190"/>
      <c r="T28" s="189">
        <f>SUM(U28,V28,W28)</f>
        <v>5000000</v>
      </c>
      <c r="U28" s="189">
        <f>(D28+H28)-M28-Q28</f>
        <v>5000000</v>
      </c>
      <c r="V28" s="189">
        <f>F28+J28-N28</f>
        <v>0</v>
      </c>
      <c r="W28" s="193"/>
    </row>
    <row r="29" spans="1:58" s="14" customFormat="1" ht="14.25" x14ac:dyDescent="0.2">
      <c r="A29" s="289" t="s">
        <v>27</v>
      </c>
      <c r="B29" s="289"/>
      <c r="C29" s="289"/>
      <c r="D29" s="146">
        <f t="shared" ref="D29:S29" si="7">SUM(D20:D28)</f>
        <v>16500000</v>
      </c>
      <c r="E29" s="146">
        <f t="shared" si="7"/>
        <v>16500000</v>
      </c>
      <c r="F29" s="146">
        <f t="shared" si="7"/>
        <v>0</v>
      </c>
      <c r="G29" s="146">
        <f t="shared" si="7"/>
        <v>0</v>
      </c>
      <c r="H29" s="146">
        <f>SUM(H20:H28)</f>
        <v>57000000</v>
      </c>
      <c r="I29" s="146">
        <f t="shared" si="7"/>
        <v>1446.57</v>
      </c>
      <c r="J29" s="146">
        <f t="shared" si="7"/>
        <v>1446.57</v>
      </c>
      <c r="K29" s="146">
        <f t="shared" si="7"/>
        <v>0</v>
      </c>
      <c r="L29" s="146">
        <f t="shared" si="7"/>
        <v>8001446.5700000003</v>
      </c>
      <c r="M29" s="146">
        <f t="shared" si="7"/>
        <v>8000000</v>
      </c>
      <c r="N29" s="146">
        <f t="shared" si="7"/>
        <v>1446.57</v>
      </c>
      <c r="O29" s="146">
        <f t="shared" si="7"/>
        <v>0</v>
      </c>
      <c r="P29" s="146">
        <f t="shared" si="7"/>
        <v>0</v>
      </c>
      <c r="Q29" s="146">
        <f t="shared" si="7"/>
        <v>0</v>
      </c>
      <c r="R29" s="146">
        <f t="shared" si="7"/>
        <v>0</v>
      </c>
      <c r="S29" s="146">
        <f t="shared" si="7"/>
        <v>0</v>
      </c>
      <c r="T29" s="146">
        <f>SUM(T20:T28)</f>
        <v>65500000</v>
      </c>
      <c r="U29" s="146">
        <f t="shared" ref="U29:V29" si="8">SUM(U20:U28)</f>
        <v>65500000</v>
      </c>
      <c r="V29" s="146">
        <f t="shared" si="8"/>
        <v>0</v>
      </c>
      <c r="W29" s="146">
        <f t="shared" ref="W29" si="9">SUM(W20:W27)</f>
        <v>0</v>
      </c>
    </row>
    <row r="30" spans="1:58" ht="13.5" customHeight="1" x14ac:dyDescent="0.25">
      <c r="A30" s="287" t="s">
        <v>38</v>
      </c>
      <c r="B30" s="287"/>
      <c r="C30" s="28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267" t="s">
        <v>71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9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55.5" customHeight="1" x14ac:dyDescent="0.25">
      <c r="A33" s="281" t="s">
        <v>172</v>
      </c>
      <c r="B33" s="221" t="s">
        <v>173</v>
      </c>
      <c r="C33" s="207" t="s">
        <v>174</v>
      </c>
      <c r="D33" s="134">
        <f>E33</f>
        <v>0</v>
      </c>
      <c r="E33" s="135"/>
      <c r="F33" s="135"/>
      <c r="G33" s="196"/>
      <c r="H33" s="196">
        <v>500000</v>
      </c>
      <c r="I33" s="134">
        <f>SUM(J33,K33)</f>
        <v>0</v>
      </c>
      <c r="J33" s="136"/>
      <c r="K33" s="136"/>
      <c r="L33" s="134">
        <f t="shared" ref="L33:L47" si="10">SUM(M33,N33,O33)</f>
        <v>0</v>
      </c>
      <c r="M33" s="136"/>
      <c r="N33" s="136"/>
      <c r="O33" s="136"/>
      <c r="P33" s="134">
        <f t="shared" ref="P33:P47" si="11">SUM(Q33,R33,S33)</f>
        <v>0</v>
      </c>
      <c r="Q33" s="136"/>
      <c r="R33" s="135"/>
      <c r="S33" s="135"/>
      <c r="T33" s="209">
        <f>SUM(U33,V33,W33)</f>
        <v>500000</v>
      </c>
      <c r="U33" s="209">
        <f t="shared" ref="U33:U47" si="12">(D33+H33)-M33-Q33</f>
        <v>500000</v>
      </c>
      <c r="V33" s="134">
        <f t="shared" ref="V33:V47" si="13">F33+J33-N33</f>
        <v>0</v>
      </c>
      <c r="W33" s="137"/>
    </row>
    <row r="34" spans="1:23" ht="55.5" customHeight="1" thickBot="1" x14ac:dyDescent="0.3">
      <c r="A34" s="282"/>
      <c r="B34" s="222" t="s">
        <v>186</v>
      </c>
      <c r="C34" s="223" t="s">
        <v>187</v>
      </c>
      <c r="D34" s="224">
        <f>E34</f>
        <v>0</v>
      </c>
      <c r="E34" s="225"/>
      <c r="F34" s="225"/>
      <c r="G34" s="226"/>
      <c r="H34" s="228">
        <v>1300000</v>
      </c>
      <c r="I34" s="224">
        <f>SUM(J34,K34)</f>
        <v>0</v>
      </c>
      <c r="J34" s="116"/>
      <c r="K34" s="116"/>
      <c r="L34" s="224">
        <f>SUM(M34,N34,O34)</f>
        <v>0</v>
      </c>
      <c r="M34" s="116"/>
      <c r="N34" s="116"/>
      <c r="O34" s="116"/>
      <c r="P34" s="224">
        <f>SUM(Q34,R34,S34)</f>
        <v>0</v>
      </c>
      <c r="Q34" s="116"/>
      <c r="R34" s="225"/>
      <c r="S34" s="225"/>
      <c r="T34" s="122">
        <f>SUM(U34,V34,W34)</f>
        <v>1300000</v>
      </c>
      <c r="U34" s="122">
        <f>(D34+H34)-M34-Q34</f>
        <v>1300000</v>
      </c>
      <c r="V34" s="224">
        <f>F34+J34-N34</f>
        <v>0</v>
      </c>
      <c r="W34" s="227"/>
    </row>
    <row r="35" spans="1:23" ht="51" customHeight="1" thickBot="1" x14ac:dyDescent="0.3">
      <c r="A35" s="197" t="s">
        <v>157</v>
      </c>
      <c r="B35" s="198" t="s">
        <v>158</v>
      </c>
      <c r="C35" s="199" t="s">
        <v>159</v>
      </c>
      <c r="D35" s="189">
        <f>E35</f>
        <v>0</v>
      </c>
      <c r="E35" s="190"/>
      <c r="F35" s="190"/>
      <c r="G35" s="192"/>
      <c r="H35" s="192">
        <v>500000</v>
      </c>
      <c r="I35" s="189">
        <f t="shared" ref="I35" si="14">SUM(J35,K35)</f>
        <v>171.23</v>
      </c>
      <c r="J35" s="192">
        <v>171.23</v>
      </c>
      <c r="K35" s="191"/>
      <c r="L35" s="189">
        <f t="shared" si="10"/>
        <v>500171.23</v>
      </c>
      <c r="M35" s="192">
        <v>500000</v>
      </c>
      <c r="N35" s="192">
        <v>171.23</v>
      </c>
      <c r="O35" s="191"/>
      <c r="P35" s="189">
        <f t="shared" si="11"/>
        <v>0</v>
      </c>
      <c r="Q35" s="191"/>
      <c r="R35" s="190"/>
      <c r="S35" s="190"/>
      <c r="T35" s="200">
        <f>SUM(U35,V35,W35)</f>
        <v>0</v>
      </c>
      <c r="U35" s="200">
        <f t="shared" si="12"/>
        <v>0</v>
      </c>
      <c r="V35" s="189">
        <f t="shared" si="13"/>
        <v>0</v>
      </c>
      <c r="W35" s="193"/>
    </row>
    <row r="36" spans="1:23" ht="51" customHeight="1" x14ac:dyDescent="0.25">
      <c r="A36" s="204"/>
      <c r="B36" s="206" t="s">
        <v>183</v>
      </c>
      <c r="C36" s="207" t="s">
        <v>184</v>
      </c>
      <c r="D36" s="134"/>
      <c r="E36" s="135"/>
      <c r="F36" s="135"/>
      <c r="G36" s="196"/>
      <c r="H36" s="220">
        <v>2100000</v>
      </c>
      <c r="I36" s="208">
        <f t="shared" ref="I36:I45" si="15">SUM(J36:K36)</f>
        <v>0</v>
      </c>
      <c r="J36" s="196"/>
      <c r="K36" s="136"/>
      <c r="L36" s="208">
        <f t="shared" si="10"/>
        <v>0</v>
      </c>
      <c r="M36" s="196"/>
      <c r="N36" s="196"/>
      <c r="O36" s="136"/>
      <c r="P36" s="208">
        <f t="shared" si="11"/>
        <v>0</v>
      </c>
      <c r="Q36" s="136"/>
      <c r="R36" s="135"/>
      <c r="S36" s="135"/>
      <c r="T36" s="209">
        <f t="shared" ref="T36:T47" si="16">SUM(U36,V36,W36)</f>
        <v>2100000</v>
      </c>
      <c r="U36" s="209">
        <f t="shared" si="12"/>
        <v>2100000</v>
      </c>
      <c r="V36" s="208">
        <f t="shared" si="13"/>
        <v>0</v>
      </c>
      <c r="W36" s="137"/>
    </row>
    <row r="37" spans="1:23" ht="68.25" customHeight="1" x14ac:dyDescent="0.25">
      <c r="A37" s="296" t="s">
        <v>144</v>
      </c>
      <c r="B37" s="205" t="s">
        <v>160</v>
      </c>
      <c r="C37" s="203" t="s">
        <v>161</v>
      </c>
      <c r="D37" s="25">
        <f>E37</f>
        <v>3000000</v>
      </c>
      <c r="E37" s="15">
        <v>3000000</v>
      </c>
      <c r="F37" s="15"/>
      <c r="G37" s="180"/>
      <c r="H37" s="180"/>
      <c r="I37" s="97">
        <f t="shared" si="15"/>
        <v>0</v>
      </c>
      <c r="J37" s="117"/>
      <c r="K37" s="15"/>
      <c r="L37" s="97">
        <f t="shared" si="10"/>
        <v>0</v>
      </c>
      <c r="M37" s="117"/>
      <c r="N37" s="117"/>
      <c r="O37" s="117"/>
      <c r="P37" s="97">
        <f t="shared" si="11"/>
        <v>0</v>
      </c>
      <c r="Q37" s="117"/>
      <c r="R37" s="15"/>
      <c r="S37" s="15"/>
      <c r="T37" s="118">
        <f t="shared" si="16"/>
        <v>3000000</v>
      </c>
      <c r="U37" s="118">
        <f t="shared" si="12"/>
        <v>3000000</v>
      </c>
      <c r="V37" s="97">
        <f t="shared" si="13"/>
        <v>0</v>
      </c>
      <c r="W37" s="121"/>
    </row>
    <row r="38" spans="1:23" ht="68.25" customHeight="1" x14ac:dyDescent="0.25">
      <c r="A38" s="296"/>
      <c r="B38" s="210" t="s">
        <v>180</v>
      </c>
      <c r="C38" s="195" t="s">
        <v>181</v>
      </c>
      <c r="D38" s="25">
        <f t="shared" ref="D38:D42" si="17">E38</f>
        <v>0</v>
      </c>
      <c r="E38" s="173"/>
      <c r="F38" s="173"/>
      <c r="G38" s="181"/>
      <c r="H38" s="181">
        <v>700000</v>
      </c>
      <c r="I38" s="97">
        <f t="shared" si="15"/>
        <v>0</v>
      </c>
      <c r="J38" s="174"/>
      <c r="K38" s="173"/>
      <c r="L38" s="97">
        <f t="shared" si="10"/>
        <v>0</v>
      </c>
      <c r="M38" s="174"/>
      <c r="N38" s="174"/>
      <c r="O38" s="174"/>
      <c r="P38" s="97">
        <f t="shared" si="11"/>
        <v>0</v>
      </c>
      <c r="Q38" s="174"/>
      <c r="R38" s="173"/>
      <c r="S38" s="173"/>
      <c r="T38" s="118">
        <f t="shared" si="16"/>
        <v>700000</v>
      </c>
      <c r="U38" s="118">
        <f t="shared" si="12"/>
        <v>700000</v>
      </c>
      <c r="V38" s="97">
        <f t="shared" si="13"/>
        <v>0</v>
      </c>
      <c r="W38" s="121"/>
    </row>
    <row r="39" spans="1:23" ht="68.25" customHeight="1" x14ac:dyDescent="0.25">
      <c r="A39" s="296"/>
      <c r="B39" s="210" t="s">
        <v>178</v>
      </c>
      <c r="C39" s="195" t="s">
        <v>179</v>
      </c>
      <c r="D39" s="25">
        <f t="shared" si="17"/>
        <v>0</v>
      </c>
      <c r="E39" s="173"/>
      <c r="F39" s="173"/>
      <c r="G39" s="181"/>
      <c r="H39" s="181">
        <v>2500000</v>
      </c>
      <c r="I39" s="97">
        <f t="shared" si="15"/>
        <v>0</v>
      </c>
      <c r="J39" s="174"/>
      <c r="K39" s="173"/>
      <c r="L39" s="97">
        <f t="shared" si="10"/>
        <v>0</v>
      </c>
      <c r="M39" s="174"/>
      <c r="N39" s="174"/>
      <c r="O39" s="174"/>
      <c r="P39" s="97">
        <f t="shared" si="11"/>
        <v>0</v>
      </c>
      <c r="Q39" s="174"/>
      <c r="R39" s="173"/>
      <c r="S39" s="173"/>
      <c r="T39" s="118">
        <f t="shared" si="16"/>
        <v>2500000</v>
      </c>
      <c r="U39" s="118">
        <f t="shared" si="12"/>
        <v>2500000</v>
      </c>
      <c r="V39" s="97">
        <f t="shared" si="13"/>
        <v>0</v>
      </c>
      <c r="W39" s="121"/>
    </row>
    <row r="40" spans="1:23" ht="68.25" customHeight="1" x14ac:dyDescent="0.25">
      <c r="A40" s="296"/>
      <c r="B40" s="210" t="s">
        <v>177</v>
      </c>
      <c r="C40" s="195" t="s">
        <v>182</v>
      </c>
      <c r="D40" s="25">
        <f t="shared" si="17"/>
        <v>0</v>
      </c>
      <c r="E40" s="173"/>
      <c r="F40" s="173"/>
      <c r="G40" s="181"/>
      <c r="H40" s="201">
        <v>1000000</v>
      </c>
      <c r="I40" s="97">
        <f t="shared" si="15"/>
        <v>0</v>
      </c>
      <c r="J40" s="174"/>
      <c r="K40" s="173"/>
      <c r="L40" s="97">
        <f t="shared" si="10"/>
        <v>0</v>
      </c>
      <c r="M40" s="174"/>
      <c r="N40" s="174"/>
      <c r="O40" s="174"/>
      <c r="P40" s="97">
        <f t="shared" si="11"/>
        <v>0</v>
      </c>
      <c r="Q40" s="174"/>
      <c r="R40" s="173"/>
      <c r="S40" s="173"/>
      <c r="T40" s="118">
        <f t="shared" si="16"/>
        <v>1000000</v>
      </c>
      <c r="U40" s="118">
        <f t="shared" si="12"/>
        <v>1000000</v>
      </c>
      <c r="V40" s="97">
        <f t="shared" si="13"/>
        <v>0</v>
      </c>
      <c r="W40" s="121"/>
    </row>
    <row r="41" spans="1:23" ht="63" customHeight="1" x14ac:dyDescent="0.25">
      <c r="A41" s="296"/>
      <c r="B41" s="210" t="s">
        <v>162</v>
      </c>
      <c r="C41" s="195" t="s">
        <v>163</v>
      </c>
      <c r="D41" s="25">
        <f t="shared" si="17"/>
        <v>0</v>
      </c>
      <c r="E41" s="173"/>
      <c r="F41" s="173"/>
      <c r="G41" s="181"/>
      <c r="H41" s="181">
        <v>1600000</v>
      </c>
      <c r="I41" s="97">
        <f t="shared" si="15"/>
        <v>0</v>
      </c>
      <c r="J41" s="174"/>
      <c r="K41" s="173"/>
      <c r="L41" s="97">
        <f t="shared" si="10"/>
        <v>0</v>
      </c>
      <c r="M41" s="174"/>
      <c r="N41" s="174"/>
      <c r="O41" s="174"/>
      <c r="P41" s="97">
        <f t="shared" si="11"/>
        <v>0</v>
      </c>
      <c r="Q41" s="174"/>
      <c r="R41" s="173"/>
      <c r="S41" s="173"/>
      <c r="T41" s="118">
        <f t="shared" si="16"/>
        <v>1600000</v>
      </c>
      <c r="U41" s="118">
        <f>(D41+H41)-M41-Q41</f>
        <v>1600000</v>
      </c>
      <c r="V41" s="97">
        <f t="shared" si="13"/>
        <v>0</v>
      </c>
      <c r="W41" s="175"/>
    </row>
    <row r="42" spans="1:23" ht="42" customHeight="1" thickBot="1" x14ac:dyDescent="0.3">
      <c r="A42" s="296"/>
      <c r="B42" s="211" t="s">
        <v>134</v>
      </c>
      <c r="C42" s="212" t="s">
        <v>135</v>
      </c>
      <c r="D42" s="213">
        <f t="shared" si="17"/>
        <v>2774000</v>
      </c>
      <c r="E42" s="214">
        <v>2774000</v>
      </c>
      <c r="F42" s="214"/>
      <c r="G42" s="215"/>
      <c r="H42" s="216"/>
      <c r="I42" s="217">
        <f t="shared" si="15"/>
        <v>0</v>
      </c>
      <c r="J42" s="215"/>
      <c r="K42" s="214"/>
      <c r="L42" s="217">
        <f t="shared" si="10"/>
        <v>0</v>
      </c>
      <c r="M42" s="215"/>
      <c r="N42" s="215"/>
      <c r="O42" s="215"/>
      <c r="P42" s="217">
        <f t="shared" si="11"/>
        <v>0</v>
      </c>
      <c r="Q42" s="215"/>
      <c r="R42" s="214"/>
      <c r="S42" s="214"/>
      <c r="T42" s="218">
        <f t="shared" si="16"/>
        <v>2774000</v>
      </c>
      <c r="U42" s="122">
        <f t="shared" si="12"/>
        <v>2774000</v>
      </c>
      <c r="V42" s="217">
        <f t="shared" si="13"/>
        <v>0</v>
      </c>
      <c r="W42" s="219"/>
    </row>
    <row r="43" spans="1:23" ht="42" hidden="1" customHeight="1" x14ac:dyDescent="0.25">
      <c r="A43" s="297"/>
      <c r="B43" s="186" t="s">
        <v>133</v>
      </c>
      <c r="C43" s="179" t="s">
        <v>153</v>
      </c>
      <c r="D43" s="168">
        <v>0</v>
      </c>
      <c r="E43" s="173"/>
      <c r="F43" s="173"/>
      <c r="G43" s="174"/>
      <c r="H43" s="174"/>
      <c r="I43" s="160">
        <f t="shared" si="15"/>
        <v>0</v>
      </c>
      <c r="J43" s="181"/>
      <c r="K43" s="173"/>
      <c r="L43" s="160">
        <f t="shared" si="10"/>
        <v>0</v>
      </c>
      <c r="M43" s="181"/>
      <c r="N43" s="181"/>
      <c r="O43" s="174"/>
      <c r="P43" s="160">
        <f t="shared" si="11"/>
        <v>0</v>
      </c>
      <c r="Q43" s="174"/>
      <c r="R43" s="173"/>
      <c r="S43" s="173"/>
      <c r="T43" s="161">
        <f t="shared" si="16"/>
        <v>0</v>
      </c>
      <c r="U43" s="161">
        <f t="shared" si="12"/>
        <v>0</v>
      </c>
      <c r="V43" s="160">
        <f t="shared" si="13"/>
        <v>0</v>
      </c>
      <c r="W43" s="154"/>
    </row>
    <row r="44" spans="1:23" ht="55.5" hidden="1" customHeight="1" x14ac:dyDescent="0.25">
      <c r="A44" s="297"/>
      <c r="B44" s="157" t="s">
        <v>146</v>
      </c>
      <c r="C44" s="155" t="s">
        <v>147</v>
      </c>
      <c r="D44" s="97">
        <f t="shared" ref="D44:D47" si="18">E44</f>
        <v>0</v>
      </c>
      <c r="E44" s="156"/>
      <c r="F44" s="156"/>
      <c r="G44" s="156"/>
      <c r="H44" s="117"/>
      <c r="I44" s="97">
        <f t="shared" si="15"/>
        <v>0</v>
      </c>
      <c r="J44" s="112"/>
      <c r="K44" s="156"/>
      <c r="L44" s="97">
        <f t="shared" si="10"/>
        <v>0</v>
      </c>
      <c r="M44" s="112"/>
      <c r="N44" s="112"/>
      <c r="O44" s="112"/>
      <c r="P44" s="97">
        <f t="shared" si="11"/>
        <v>0</v>
      </c>
      <c r="Q44" s="112"/>
      <c r="R44" s="156"/>
      <c r="S44" s="156"/>
      <c r="T44" s="118">
        <f t="shared" si="16"/>
        <v>0</v>
      </c>
      <c r="U44" s="118">
        <f t="shared" si="12"/>
        <v>0</v>
      </c>
      <c r="V44" s="97">
        <f t="shared" si="13"/>
        <v>0</v>
      </c>
      <c r="W44" s="162"/>
    </row>
    <row r="45" spans="1:23" ht="55.5" hidden="1" customHeight="1" x14ac:dyDescent="0.25">
      <c r="A45" s="297"/>
      <c r="B45" s="158" t="s">
        <v>145</v>
      </c>
      <c r="C45" s="127" t="s">
        <v>148</v>
      </c>
      <c r="D45" s="97">
        <f t="shared" si="18"/>
        <v>0</v>
      </c>
      <c r="E45" s="129"/>
      <c r="F45" s="129"/>
      <c r="G45" s="129"/>
      <c r="H45" s="124"/>
      <c r="I45" s="128">
        <f t="shared" si="15"/>
        <v>0</v>
      </c>
      <c r="J45" s="130"/>
      <c r="K45" s="129"/>
      <c r="L45" s="128">
        <f t="shared" si="10"/>
        <v>0</v>
      </c>
      <c r="M45" s="130"/>
      <c r="N45" s="130"/>
      <c r="O45" s="130"/>
      <c r="P45" s="128">
        <f t="shared" si="11"/>
        <v>0</v>
      </c>
      <c r="Q45" s="130"/>
      <c r="R45" s="129"/>
      <c r="S45" s="129"/>
      <c r="T45" s="118">
        <f t="shared" si="16"/>
        <v>0</v>
      </c>
      <c r="U45" s="118">
        <f t="shared" si="12"/>
        <v>0</v>
      </c>
      <c r="V45" s="128">
        <f t="shared" si="13"/>
        <v>0</v>
      </c>
      <c r="W45" s="140"/>
    </row>
    <row r="46" spans="1:23" ht="55.5" hidden="1" customHeight="1" x14ac:dyDescent="0.25">
      <c r="A46" s="297"/>
      <c r="B46" s="158" t="s">
        <v>127</v>
      </c>
      <c r="C46" s="127" t="s">
        <v>149</v>
      </c>
      <c r="D46" s="97">
        <f t="shared" si="18"/>
        <v>0</v>
      </c>
      <c r="E46" s="129"/>
      <c r="F46" s="129"/>
      <c r="G46" s="129"/>
      <c r="H46" s="124"/>
      <c r="I46" s="128">
        <f>SUM(J46,K45)</f>
        <v>0</v>
      </c>
      <c r="J46" s="130"/>
      <c r="K46" s="129"/>
      <c r="L46" s="128">
        <f t="shared" si="10"/>
        <v>0</v>
      </c>
      <c r="M46" s="130"/>
      <c r="N46" s="130"/>
      <c r="O46" s="130"/>
      <c r="P46" s="128">
        <f t="shared" si="11"/>
        <v>0</v>
      </c>
      <c r="Q46" s="130"/>
      <c r="R46" s="129"/>
      <c r="S46" s="129"/>
      <c r="T46" s="118">
        <f t="shared" si="16"/>
        <v>0</v>
      </c>
      <c r="U46" s="118">
        <f t="shared" si="12"/>
        <v>0</v>
      </c>
      <c r="V46" s="128">
        <f t="shared" si="13"/>
        <v>0</v>
      </c>
      <c r="W46" s="140"/>
    </row>
    <row r="47" spans="1:23" ht="108" hidden="1" customHeight="1" thickBot="1" x14ac:dyDescent="0.3">
      <c r="A47" s="298"/>
      <c r="B47" s="159"/>
      <c r="C47" s="141"/>
      <c r="D47" s="142">
        <f t="shared" si="18"/>
        <v>0</v>
      </c>
      <c r="E47" s="143"/>
      <c r="F47" s="143"/>
      <c r="G47" s="143"/>
      <c r="H47" s="116"/>
      <c r="I47" s="142">
        <f>SUM(J47:K47)</f>
        <v>0</v>
      </c>
      <c r="J47" s="133"/>
      <c r="K47" s="143"/>
      <c r="L47" s="142">
        <f t="shared" si="10"/>
        <v>0</v>
      </c>
      <c r="M47" s="133"/>
      <c r="N47" s="133"/>
      <c r="O47" s="133"/>
      <c r="P47" s="142">
        <f t="shared" si="11"/>
        <v>0</v>
      </c>
      <c r="Q47" s="133"/>
      <c r="R47" s="143"/>
      <c r="S47" s="143"/>
      <c r="T47" s="122">
        <f t="shared" si="16"/>
        <v>0</v>
      </c>
      <c r="U47" s="122">
        <f t="shared" si="12"/>
        <v>0</v>
      </c>
      <c r="V47" s="142">
        <f t="shared" si="13"/>
        <v>0</v>
      </c>
      <c r="W47" s="144"/>
    </row>
    <row r="48" spans="1:23" x14ac:dyDescent="0.25">
      <c r="A48" s="299" t="s">
        <v>27</v>
      </c>
      <c r="B48" s="300"/>
      <c r="C48" s="301"/>
      <c r="D48" s="145">
        <f t="shared" ref="D48:S48" si="19">SUM(D33:D47)</f>
        <v>5774000</v>
      </c>
      <c r="E48" s="145">
        <f t="shared" si="19"/>
        <v>5774000</v>
      </c>
      <c r="F48" s="145">
        <f t="shared" si="19"/>
        <v>0</v>
      </c>
      <c r="G48" s="145">
        <f t="shared" si="19"/>
        <v>0</v>
      </c>
      <c r="H48" s="145">
        <f t="shared" si="19"/>
        <v>10200000</v>
      </c>
      <c r="I48" s="145">
        <f t="shared" si="19"/>
        <v>171.23</v>
      </c>
      <c r="J48" s="145">
        <f t="shared" si="19"/>
        <v>171.23</v>
      </c>
      <c r="K48" s="145">
        <f t="shared" si="19"/>
        <v>0</v>
      </c>
      <c r="L48" s="145">
        <f t="shared" si="19"/>
        <v>500171.23</v>
      </c>
      <c r="M48" s="145">
        <f t="shared" si="19"/>
        <v>500000</v>
      </c>
      <c r="N48" s="145">
        <f t="shared" si="19"/>
        <v>171.23</v>
      </c>
      <c r="O48" s="145">
        <f t="shared" si="19"/>
        <v>0</v>
      </c>
      <c r="P48" s="145">
        <f t="shared" si="19"/>
        <v>0</v>
      </c>
      <c r="Q48" s="145">
        <f t="shared" si="19"/>
        <v>0</v>
      </c>
      <c r="R48" s="145">
        <f t="shared" si="19"/>
        <v>0</v>
      </c>
      <c r="S48" s="145">
        <f t="shared" si="19"/>
        <v>0</v>
      </c>
      <c r="T48" s="145">
        <f>SUM(T33:T47)</f>
        <v>15474000</v>
      </c>
      <c r="U48" s="145">
        <f t="shared" ref="U48:W48" si="20">SUM(U33:U47)</f>
        <v>15474000</v>
      </c>
      <c r="V48" s="145">
        <f t="shared" si="20"/>
        <v>0</v>
      </c>
      <c r="W48" s="145">
        <f t="shared" si="20"/>
        <v>0</v>
      </c>
    </row>
    <row r="49" spans="1:23" ht="15" customHeight="1" x14ac:dyDescent="0.25">
      <c r="A49" s="259" t="s">
        <v>72</v>
      </c>
      <c r="B49" s="260"/>
      <c r="C49" s="26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12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14" customFormat="1" ht="14.25" x14ac:dyDescent="0.2">
      <c r="A50" s="264" t="s">
        <v>73</v>
      </c>
      <c r="B50" s="265"/>
      <c r="C50" s="266"/>
      <c r="D50" s="16">
        <f t="shared" ref="D50:W50" si="21">SUM(D11,D17,D29,D48)</f>
        <v>22274000</v>
      </c>
      <c r="E50" s="16">
        <f t="shared" si="21"/>
        <v>22274000</v>
      </c>
      <c r="F50" s="16">
        <f t="shared" si="21"/>
        <v>0</v>
      </c>
      <c r="G50" s="16">
        <f t="shared" si="21"/>
        <v>0</v>
      </c>
      <c r="H50" s="16">
        <f t="shared" si="21"/>
        <v>67200000</v>
      </c>
      <c r="I50" s="16">
        <f t="shared" si="21"/>
        <v>1617.8</v>
      </c>
      <c r="J50" s="16">
        <f t="shared" si="21"/>
        <v>1617.8</v>
      </c>
      <c r="K50" s="16">
        <f t="shared" si="21"/>
        <v>0</v>
      </c>
      <c r="L50" s="16">
        <f t="shared" si="21"/>
        <v>8501617.8000000007</v>
      </c>
      <c r="M50" s="16">
        <f t="shared" si="21"/>
        <v>8500000</v>
      </c>
      <c r="N50" s="16">
        <f t="shared" si="21"/>
        <v>1617.8</v>
      </c>
      <c r="O50" s="16">
        <f t="shared" si="21"/>
        <v>0</v>
      </c>
      <c r="P50" s="16">
        <f t="shared" si="21"/>
        <v>0</v>
      </c>
      <c r="Q50" s="16">
        <f t="shared" si="21"/>
        <v>0</v>
      </c>
      <c r="R50" s="16">
        <f t="shared" si="21"/>
        <v>0</v>
      </c>
      <c r="S50" s="16">
        <f t="shared" si="21"/>
        <v>0</v>
      </c>
      <c r="T50" s="16">
        <f t="shared" si="21"/>
        <v>80974000</v>
      </c>
      <c r="U50" s="16">
        <f t="shared" si="21"/>
        <v>80974000</v>
      </c>
      <c r="V50" s="16">
        <f t="shared" si="21"/>
        <v>0</v>
      </c>
      <c r="W50" s="16">
        <f t="shared" si="21"/>
        <v>0</v>
      </c>
    </row>
    <row r="51" spans="1:23" ht="25.9" customHeight="1" x14ac:dyDescent="0.25">
      <c r="A51" s="264" t="s">
        <v>74</v>
      </c>
      <c r="B51" s="265"/>
      <c r="C51" s="26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25">
      <c r="A52" s="1" t="s">
        <v>43</v>
      </c>
    </row>
    <row r="53" spans="1:23" x14ac:dyDescent="0.25">
      <c r="A53" s="1" t="s">
        <v>75</v>
      </c>
    </row>
    <row r="54" spans="1:23" x14ac:dyDescent="0.25">
      <c r="A54" s="1" t="s">
        <v>76</v>
      </c>
    </row>
    <row r="58" spans="1:23" ht="18.75" x14ac:dyDescent="0.3">
      <c r="A58" s="102" t="s">
        <v>102</v>
      </c>
      <c r="B58" s="103"/>
      <c r="C58" s="104"/>
      <c r="D58" s="104"/>
      <c r="E58" s="103" t="s">
        <v>100</v>
      </c>
    </row>
    <row r="59" spans="1:23" ht="18.75" x14ac:dyDescent="0.3">
      <c r="A59" s="102"/>
      <c r="B59" s="103"/>
      <c r="C59" s="104"/>
      <c r="D59" s="104"/>
      <c r="E59" s="103"/>
    </row>
    <row r="60" spans="1:23" ht="18.75" hidden="1" x14ac:dyDescent="0.3">
      <c r="A60" s="104"/>
      <c r="B60" s="104"/>
      <c r="C60" s="104"/>
      <c r="D60" s="104"/>
      <c r="E60" s="104"/>
    </row>
    <row r="61" spans="1:23" ht="18.75" x14ac:dyDescent="0.3">
      <c r="A61" s="105" t="s">
        <v>101</v>
      </c>
      <c r="B61" s="106"/>
      <c r="C61" s="104"/>
      <c r="D61" s="104"/>
      <c r="E61" s="106" t="s">
        <v>139</v>
      </c>
    </row>
  </sheetData>
  <mergeCells count="39">
    <mergeCell ref="A37:A47"/>
    <mergeCell ref="A51:C51"/>
    <mergeCell ref="A50:C50"/>
    <mergeCell ref="A49:C49"/>
    <mergeCell ref="A48:C48"/>
    <mergeCell ref="A17:C17"/>
    <mergeCell ref="A18:C18"/>
    <mergeCell ref="A30:C30"/>
    <mergeCell ref="A29:C29"/>
    <mergeCell ref="A21:A24"/>
    <mergeCell ref="A19:W19"/>
    <mergeCell ref="A26:A27"/>
    <mergeCell ref="A12:C12"/>
    <mergeCell ref="B4:B6"/>
    <mergeCell ref="B8:W8"/>
    <mergeCell ref="A4:A6"/>
    <mergeCell ref="C4:C6"/>
    <mergeCell ref="A11:C11"/>
    <mergeCell ref="I5:I6"/>
    <mergeCell ref="T5:T6"/>
    <mergeCell ref="Q5:S5"/>
    <mergeCell ref="U5:W5"/>
    <mergeCell ref="P5:P6"/>
    <mergeCell ref="A33:A34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31:W31"/>
    <mergeCell ref="A13:W13"/>
    <mergeCell ref="D5:D6"/>
    <mergeCell ref="L5:L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56" t="s">
        <v>93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52" t="s">
        <v>36</v>
      </c>
      <c r="B10" s="253"/>
      <c r="C10" s="253"/>
      <c r="D10" s="25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56" t="s">
        <v>94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8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52" t="s">
        <v>37</v>
      </c>
      <c r="B15" s="253"/>
      <c r="C15" s="253"/>
      <c r="D15" s="25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02" t="s">
        <v>92</v>
      </c>
      <c r="B17" s="303"/>
      <c r="C17" s="303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138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48" t="s">
        <v>193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07" t="s">
        <v>106</v>
      </c>
      <c r="B6" s="350" t="s">
        <v>107</v>
      </c>
      <c r="C6" s="320" t="s">
        <v>108</v>
      </c>
      <c r="D6" s="352" t="s">
        <v>109</v>
      </c>
      <c r="E6" s="322" t="s">
        <v>129</v>
      </c>
      <c r="F6" s="334"/>
      <c r="G6" s="334"/>
      <c r="H6" s="335"/>
      <c r="I6" s="352" t="s">
        <v>110</v>
      </c>
      <c r="J6" s="322" t="s">
        <v>130</v>
      </c>
      <c r="K6" s="322" t="s">
        <v>111</v>
      </c>
      <c r="L6" s="355"/>
      <c r="M6" s="323"/>
      <c r="N6" s="314" t="s">
        <v>112</v>
      </c>
      <c r="O6" s="315"/>
      <c r="P6" s="316"/>
      <c r="Q6" s="322" t="s">
        <v>113</v>
      </c>
      <c r="R6" s="355"/>
      <c r="S6" s="323"/>
      <c r="T6" s="322" t="s">
        <v>152</v>
      </c>
      <c r="U6" s="323"/>
      <c r="V6" s="342" t="s">
        <v>168</v>
      </c>
      <c r="W6" s="343"/>
      <c r="X6" s="344"/>
      <c r="Y6" s="344"/>
      <c r="Z6" s="311" t="s">
        <v>156</v>
      </c>
    </row>
    <row r="7" spans="1:26" ht="12" customHeight="1" thickBot="1" x14ac:dyDescent="0.25">
      <c r="A7" s="349"/>
      <c r="B7" s="351"/>
      <c r="C7" s="333"/>
      <c r="D7" s="353"/>
      <c r="E7" s="336"/>
      <c r="F7" s="337"/>
      <c r="G7" s="337"/>
      <c r="H7" s="338"/>
      <c r="I7" s="353"/>
      <c r="J7" s="324"/>
      <c r="K7" s="326"/>
      <c r="L7" s="356"/>
      <c r="M7" s="327"/>
      <c r="N7" s="317"/>
      <c r="O7" s="318"/>
      <c r="P7" s="319"/>
      <c r="Q7" s="357"/>
      <c r="R7" s="358"/>
      <c r="S7" s="359"/>
      <c r="T7" s="324"/>
      <c r="U7" s="325"/>
      <c r="V7" s="345"/>
      <c r="W7" s="346"/>
      <c r="X7" s="347"/>
      <c r="Y7" s="347"/>
      <c r="Z7" s="312"/>
    </row>
    <row r="8" spans="1:26" ht="15.75" customHeight="1" thickBot="1" x14ac:dyDescent="0.25">
      <c r="A8" s="349"/>
      <c r="B8" s="351"/>
      <c r="C8" s="333"/>
      <c r="D8" s="353"/>
      <c r="E8" s="307" t="s">
        <v>114</v>
      </c>
      <c r="F8" s="328" t="s">
        <v>5</v>
      </c>
      <c r="G8" s="329"/>
      <c r="H8" s="354"/>
      <c r="I8" s="353"/>
      <c r="J8" s="333"/>
      <c r="K8" s="309" t="s">
        <v>115</v>
      </c>
      <c r="L8" s="341" t="s">
        <v>116</v>
      </c>
      <c r="M8" s="320" t="s">
        <v>117</v>
      </c>
      <c r="N8" s="309" t="s">
        <v>115</v>
      </c>
      <c r="O8" s="320" t="s">
        <v>116</v>
      </c>
      <c r="P8" s="331" t="s">
        <v>117</v>
      </c>
      <c r="Q8" s="309" t="s">
        <v>115</v>
      </c>
      <c r="R8" s="320" t="s">
        <v>116</v>
      </c>
      <c r="S8" s="331" t="s">
        <v>117</v>
      </c>
      <c r="T8" s="326"/>
      <c r="U8" s="327"/>
      <c r="V8" s="339" t="s">
        <v>114</v>
      </c>
      <c r="W8" s="328" t="s">
        <v>5</v>
      </c>
      <c r="X8" s="329"/>
      <c r="Y8" s="330"/>
      <c r="Z8" s="312"/>
    </row>
    <row r="9" spans="1:26" ht="23.25" customHeight="1" thickBot="1" x14ac:dyDescent="0.25">
      <c r="A9" s="308"/>
      <c r="B9" s="351"/>
      <c r="C9" s="321"/>
      <c r="D9" s="310"/>
      <c r="E9" s="308"/>
      <c r="F9" s="36" t="s">
        <v>115</v>
      </c>
      <c r="G9" s="37" t="s">
        <v>116</v>
      </c>
      <c r="H9" s="37" t="s">
        <v>117</v>
      </c>
      <c r="I9" s="310"/>
      <c r="J9" s="333"/>
      <c r="K9" s="310"/>
      <c r="L9" s="308"/>
      <c r="M9" s="321"/>
      <c r="N9" s="310"/>
      <c r="O9" s="321"/>
      <c r="P9" s="332"/>
      <c r="Q9" s="310"/>
      <c r="R9" s="321"/>
      <c r="S9" s="332"/>
      <c r="T9" s="38" t="s">
        <v>116</v>
      </c>
      <c r="U9" s="39" t="s">
        <v>117</v>
      </c>
      <c r="V9" s="340"/>
      <c r="W9" s="36" t="s">
        <v>115</v>
      </c>
      <c r="X9" s="37" t="s">
        <v>116</v>
      </c>
      <c r="Y9" s="39" t="s">
        <v>117</v>
      </c>
      <c r="Z9" s="313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04" t="s">
        <v>118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6"/>
    </row>
    <row r="12" spans="1:26" ht="28.5" customHeight="1" x14ac:dyDescent="0.2">
      <c r="A12" s="363" t="s">
        <v>119</v>
      </c>
      <c r="B12" s="364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4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75" t="s">
        <v>120</v>
      </c>
      <c r="B14" s="376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65" t="s">
        <v>121</v>
      </c>
      <c r="B15" s="366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5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67" t="s">
        <v>122</v>
      </c>
      <c r="B17" s="368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73" t="s">
        <v>123</v>
      </c>
      <c r="B18" s="374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70" t="s">
        <v>124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2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61" t="s">
        <v>125</v>
      </c>
      <c r="B21" s="362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69" t="s">
        <v>100</v>
      </c>
      <c r="R24" s="369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69" t="s">
        <v>139</v>
      </c>
      <c r="R27" s="369"/>
      <c r="S27" s="369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2023-08-01T13:36:19Z</dcterms:modified>
</cp:coreProperties>
</file>